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Università\Specialistica\PROGETTO DI STRUTTURE IN ZONA SISMICA\PROGETTO GHERSI\EXCEL+TEL\Accurato 4\"/>
    </mc:Choice>
  </mc:AlternateContent>
  <bookViews>
    <workbookView xWindow="0" yWindow="75" windowWidth="19035" windowHeight="9210" tabRatio="927"/>
  </bookViews>
  <sheets>
    <sheet name="Riepilogo" sheetId="19" r:id="rId1"/>
    <sheet name="P1-8-17-24X" sheetId="5" r:id="rId2"/>
    <sheet name="P2-3-6-7e18-19-22-23X" sheetId="7" r:id="rId3"/>
    <sheet name="P4-5-20-21X" sheetId="20" r:id="rId4"/>
    <sheet name="P9-16X" sheetId="10" r:id="rId5"/>
    <sheet name="P10-15X" sheetId="11" r:id="rId6"/>
    <sheet name="P11-14X" sheetId="12" r:id="rId7"/>
    <sheet name="P12-13X" sheetId="13" r:id="rId8"/>
    <sheet name="---" sheetId="21" r:id="rId9"/>
    <sheet name="P1-17-8-24Y" sheetId="24" r:id="rId10"/>
    <sheet name="P9-16Y" sheetId="23" r:id="rId11"/>
    <sheet name="P12-13Y" sheetId="28" r:id="rId12"/>
    <sheet name="P2-3-6-7Y" sheetId="25" r:id="rId13"/>
    <sheet name="P4-5-20-21Y" sheetId="29" r:id="rId14"/>
    <sheet name="P18-19-22-23Y" sheetId="26" r:id="rId15"/>
    <sheet name="P10-11-14-15Y" sheetId="27" r:id="rId16"/>
  </sheets>
  <externalReferences>
    <externalReference r:id="rId17"/>
    <externalReference r:id="rId18"/>
  </externalReferences>
  <calcPr calcId="152511"/>
</workbook>
</file>

<file path=xl/calcChain.xml><?xml version="1.0" encoding="utf-8"?>
<calcChain xmlns="http://schemas.openxmlformats.org/spreadsheetml/2006/main">
  <c r="BH5" i="19" l="1"/>
  <c r="AY5" i="19"/>
  <c r="AQ5" i="19"/>
  <c r="AJ5" i="19"/>
  <c r="AC5" i="19"/>
  <c r="T5" i="19"/>
  <c r="L5" i="19"/>
  <c r="BR25" i="19"/>
  <c r="BR15" i="19"/>
  <c r="A23" i="19" l="1"/>
  <c r="B20" i="19" l="1"/>
  <c r="B19" i="19"/>
  <c r="B18" i="19"/>
  <c r="B17" i="19"/>
  <c r="B16" i="19"/>
  <c r="B23" i="19" s="1"/>
  <c r="C20" i="19"/>
  <c r="C19" i="19"/>
  <c r="C18" i="19"/>
  <c r="C17" i="19"/>
  <c r="C16" i="19"/>
  <c r="C23" i="19" s="1"/>
  <c r="C15" i="19"/>
  <c r="B15" i="19"/>
  <c r="B9" i="19"/>
  <c r="B8" i="19"/>
  <c r="B4" i="19"/>
  <c r="B3" i="19"/>
  <c r="BX109" i="19" l="1"/>
  <c r="BZ73" i="19"/>
  <c r="K13" i="12" l="1"/>
  <c r="H13" i="27"/>
  <c r="H15" i="26"/>
  <c r="H15" i="20"/>
  <c r="G28" i="20" s="1"/>
  <c r="L28" i="20" s="1"/>
  <c r="O28" i="20" s="1"/>
  <c r="AJ70" i="19"/>
  <c r="AC38" i="19"/>
  <c r="H4" i="27"/>
  <c r="H14" i="26"/>
  <c r="G27" i="26" s="1"/>
  <c r="H4" i="24"/>
  <c r="E30" i="24"/>
  <c r="G30" i="24" s="1"/>
  <c r="E31" i="24"/>
  <c r="G31" i="24" s="1"/>
  <c r="M30" i="24"/>
  <c r="O30" i="24" s="1"/>
  <c r="M31" i="24"/>
  <c r="O31" i="24" s="1"/>
  <c r="H4" i="23"/>
  <c r="BR80" i="19"/>
  <c r="H15" i="25" s="1"/>
  <c r="E30" i="23"/>
  <c r="G30" i="23" s="1"/>
  <c r="E31" i="23"/>
  <c r="G31" i="23" s="1"/>
  <c r="M30" i="23"/>
  <c r="O30" i="23" s="1"/>
  <c r="M31" i="23"/>
  <c r="O31" i="23" s="1"/>
  <c r="H3" i="25"/>
  <c r="H14" i="25"/>
  <c r="E30" i="25"/>
  <c r="G30" i="25"/>
  <c r="E31" i="25"/>
  <c r="G31" i="25" s="1"/>
  <c r="M30" i="25"/>
  <c r="O30" i="25" s="1"/>
  <c r="Q30" i="25" s="1"/>
  <c r="M31" i="25"/>
  <c r="O31" i="25" s="1"/>
  <c r="K13" i="27"/>
  <c r="H3" i="26"/>
  <c r="H13" i="26"/>
  <c r="G26" i="26" s="1"/>
  <c r="E30" i="26"/>
  <c r="G30" i="26" s="1"/>
  <c r="E31" i="26"/>
  <c r="G31" i="26" s="1"/>
  <c r="M30" i="26"/>
  <c r="O30" i="26" s="1"/>
  <c r="M31" i="26"/>
  <c r="O31" i="26" s="1"/>
  <c r="H3" i="29"/>
  <c r="E30" i="29"/>
  <c r="G30" i="29" s="1"/>
  <c r="E31" i="29"/>
  <c r="G31" i="29" s="1"/>
  <c r="M30" i="29"/>
  <c r="O30" i="29" s="1"/>
  <c r="M31" i="29"/>
  <c r="O31" i="29" s="1"/>
  <c r="E30" i="28"/>
  <c r="G30" i="28" s="1"/>
  <c r="E31" i="28"/>
  <c r="G31" i="28" s="1"/>
  <c r="M30" i="28"/>
  <c r="O30" i="28" s="1"/>
  <c r="M31" i="28"/>
  <c r="O31" i="28" s="1"/>
  <c r="E30" i="5"/>
  <c r="G30" i="5" s="1"/>
  <c r="E31" i="5"/>
  <c r="G31" i="5" s="1"/>
  <c r="M30" i="5"/>
  <c r="O30" i="5" s="1"/>
  <c r="M31" i="5"/>
  <c r="O31" i="5" s="1"/>
  <c r="H3" i="7"/>
  <c r="H4" i="7"/>
  <c r="K15" i="20"/>
  <c r="E32" i="20" s="1"/>
  <c r="G32" i="20" s="1"/>
  <c r="M32" i="20" s="1"/>
  <c r="O32" i="20" s="1"/>
  <c r="H3" i="10"/>
  <c r="H4" i="10"/>
  <c r="H13" i="10"/>
  <c r="L26" i="10" s="1"/>
  <c r="O26" i="10" s="1"/>
  <c r="H15" i="10"/>
  <c r="G28" i="10" s="1"/>
  <c r="L28" i="10" s="1"/>
  <c r="O28" i="10" s="1"/>
  <c r="E30" i="10"/>
  <c r="G30" i="10" s="1"/>
  <c r="E31" i="10"/>
  <c r="G31" i="10" s="1"/>
  <c r="M30" i="10"/>
  <c r="O30" i="10" s="1"/>
  <c r="M31" i="10"/>
  <c r="O31" i="10" s="1"/>
  <c r="H3" i="11"/>
  <c r="H13" i="11"/>
  <c r="L26" i="11" s="1"/>
  <c r="O26" i="11" s="1"/>
  <c r="H3" i="12"/>
  <c r="H14" i="12"/>
  <c r="G27" i="12" s="1"/>
  <c r="K14" i="12"/>
  <c r="L31" i="12" s="1"/>
  <c r="M31" i="12" s="1"/>
  <c r="O31" i="12" s="1"/>
  <c r="H3" i="13"/>
  <c r="H14" i="13"/>
  <c r="L27" i="13" s="1"/>
  <c r="O27" i="13" s="1"/>
  <c r="K13" i="13"/>
  <c r="E30" i="13" s="1"/>
  <c r="G30" i="13" s="1"/>
  <c r="K15" i="13"/>
  <c r="E32" i="13" s="1"/>
  <c r="G32" i="13" s="1"/>
  <c r="M32" i="13" s="1"/>
  <c r="O32" i="13" s="1"/>
  <c r="L31" i="29"/>
  <c r="L30" i="29"/>
  <c r="H5" i="29"/>
  <c r="K21" i="29"/>
  <c r="J21" i="29"/>
  <c r="H21" i="29"/>
  <c r="G21" i="29"/>
  <c r="L20" i="29"/>
  <c r="J20" i="29"/>
  <c r="I20" i="29"/>
  <c r="G20" i="29"/>
  <c r="L19" i="29"/>
  <c r="J19" i="29"/>
  <c r="I19" i="29"/>
  <c r="G19" i="29"/>
  <c r="J18" i="29"/>
  <c r="G18" i="29"/>
  <c r="I17" i="29"/>
  <c r="G17" i="29"/>
  <c r="L15" i="29"/>
  <c r="J15" i="29"/>
  <c r="L14" i="29"/>
  <c r="J14" i="29"/>
  <c r="L13" i="29"/>
  <c r="J13" i="29"/>
  <c r="J12" i="29"/>
  <c r="G12" i="29"/>
  <c r="I11" i="29"/>
  <c r="G11" i="29"/>
  <c r="T70" i="19"/>
  <c r="BR58" i="19"/>
  <c r="BR48" i="19"/>
  <c r="H5" i="5"/>
  <c r="H5" i="7"/>
  <c r="H5" i="20"/>
  <c r="H5" i="10"/>
  <c r="H5" i="11"/>
  <c r="H5" i="12"/>
  <c r="H5" i="13"/>
  <c r="H5" i="24"/>
  <c r="H5" i="23"/>
  <c r="H5" i="25"/>
  <c r="H5" i="27"/>
  <c r="H5" i="26"/>
  <c r="H5" i="28"/>
  <c r="F44" i="19"/>
  <c r="F53" i="19"/>
  <c r="F62" i="19"/>
  <c r="H66" i="19"/>
  <c r="H99" i="19"/>
  <c r="P66" i="19"/>
  <c r="P99" i="19"/>
  <c r="Y66" i="19"/>
  <c r="Y99" i="19"/>
  <c r="AH66" i="19"/>
  <c r="AH99" i="19"/>
  <c r="AM66" i="19"/>
  <c r="AM99" i="19"/>
  <c r="AV66" i="19"/>
  <c r="AV99" i="19"/>
  <c r="BE66" i="19"/>
  <c r="BE99" i="19"/>
  <c r="BM66" i="19"/>
  <c r="BM99" i="19"/>
  <c r="F94" i="19"/>
  <c r="F85" i="19"/>
  <c r="F76" i="19"/>
  <c r="AJ38" i="19"/>
  <c r="T38" i="19"/>
  <c r="L31" i="28"/>
  <c r="L30" i="28"/>
  <c r="K21" i="28"/>
  <c r="J21" i="28"/>
  <c r="H21" i="28"/>
  <c r="G21" i="28"/>
  <c r="L20" i="28"/>
  <c r="J20" i="28"/>
  <c r="I20" i="28"/>
  <c r="G20" i="28"/>
  <c r="L19" i="28"/>
  <c r="J19" i="28"/>
  <c r="I19" i="28"/>
  <c r="G19" i="28"/>
  <c r="J18" i="28"/>
  <c r="G18" i="28"/>
  <c r="I17" i="28"/>
  <c r="G17" i="28"/>
  <c r="L15" i="28"/>
  <c r="J15" i="28"/>
  <c r="L14" i="28"/>
  <c r="J14" i="28"/>
  <c r="L13" i="28"/>
  <c r="J13" i="28"/>
  <c r="J12" i="28"/>
  <c r="G12" i="28"/>
  <c r="I11" i="28"/>
  <c r="G11" i="28"/>
  <c r="K21" i="27"/>
  <c r="J21" i="27"/>
  <c r="H21" i="27"/>
  <c r="G21" i="27"/>
  <c r="L20" i="27"/>
  <c r="J20" i="27"/>
  <c r="I20" i="27"/>
  <c r="G20" i="27"/>
  <c r="L19" i="27"/>
  <c r="J19" i="27"/>
  <c r="I19" i="27"/>
  <c r="G19" i="27"/>
  <c r="J18" i="27"/>
  <c r="G18" i="27"/>
  <c r="I17" i="27"/>
  <c r="G17" i="27"/>
  <c r="L15" i="27"/>
  <c r="J15" i="27"/>
  <c r="L14" i="27"/>
  <c r="J14" i="27"/>
  <c r="L13" i="27"/>
  <c r="J13" i="27"/>
  <c r="J12" i="27"/>
  <c r="G12" i="27"/>
  <c r="I11" i="27"/>
  <c r="G11" i="27"/>
  <c r="L31" i="26"/>
  <c r="L30" i="26"/>
  <c r="K21" i="26"/>
  <c r="J21" i="26"/>
  <c r="H21" i="26"/>
  <c r="G21" i="26"/>
  <c r="L20" i="26"/>
  <c r="J20" i="26"/>
  <c r="I20" i="26"/>
  <c r="G20" i="26"/>
  <c r="L19" i="26"/>
  <c r="J19" i="26"/>
  <c r="I19" i="26"/>
  <c r="G19" i="26"/>
  <c r="J18" i="26"/>
  <c r="G18" i="26"/>
  <c r="I17" i="26"/>
  <c r="G17" i="26"/>
  <c r="L15" i="26"/>
  <c r="J15" i="26"/>
  <c r="L14" i="26"/>
  <c r="J14" i="26"/>
  <c r="L13" i="26"/>
  <c r="J13" i="26"/>
  <c r="J12" i="26"/>
  <c r="G12" i="26"/>
  <c r="I11" i="26"/>
  <c r="G11" i="26"/>
  <c r="L31" i="25"/>
  <c r="L30" i="25"/>
  <c r="K21" i="25"/>
  <c r="J21" i="25"/>
  <c r="H21" i="25"/>
  <c r="G21" i="25"/>
  <c r="L20" i="25"/>
  <c r="J20" i="25"/>
  <c r="I20" i="25"/>
  <c r="G20" i="25"/>
  <c r="L19" i="25"/>
  <c r="J19" i="25"/>
  <c r="I19" i="25"/>
  <c r="G19" i="25"/>
  <c r="J18" i="25"/>
  <c r="G18" i="25"/>
  <c r="I17" i="25"/>
  <c r="G17" i="25"/>
  <c r="L15" i="25"/>
  <c r="J15" i="25"/>
  <c r="L14" i="25"/>
  <c r="J14" i="25"/>
  <c r="L13" i="25"/>
  <c r="J13" i="25"/>
  <c r="J12" i="25"/>
  <c r="G12" i="25"/>
  <c r="I11" i="25"/>
  <c r="G11" i="25"/>
  <c r="L31" i="24"/>
  <c r="L30" i="24"/>
  <c r="K21" i="24"/>
  <c r="J21" i="24"/>
  <c r="H21" i="24"/>
  <c r="G21" i="24"/>
  <c r="L20" i="24"/>
  <c r="J20" i="24"/>
  <c r="I20" i="24"/>
  <c r="G20" i="24"/>
  <c r="L19" i="24"/>
  <c r="J19" i="24"/>
  <c r="I19" i="24"/>
  <c r="G19" i="24"/>
  <c r="J18" i="24"/>
  <c r="G18" i="24"/>
  <c r="I17" i="24"/>
  <c r="G17" i="24"/>
  <c r="L15" i="24"/>
  <c r="J15" i="24"/>
  <c r="L14" i="24"/>
  <c r="J14" i="24"/>
  <c r="L13" i="24"/>
  <c r="J13" i="24"/>
  <c r="J12" i="24"/>
  <c r="G12" i="24"/>
  <c r="I11" i="24"/>
  <c r="G11" i="24"/>
  <c r="L31" i="23"/>
  <c r="L30" i="23"/>
  <c r="K21" i="23"/>
  <c r="J21" i="23"/>
  <c r="H21" i="23"/>
  <c r="G21" i="23"/>
  <c r="L20" i="23"/>
  <c r="J20" i="23"/>
  <c r="I20" i="23"/>
  <c r="G20" i="23"/>
  <c r="L19" i="23"/>
  <c r="J19" i="23"/>
  <c r="I19" i="23"/>
  <c r="G19" i="23"/>
  <c r="J18" i="23"/>
  <c r="G18" i="23"/>
  <c r="I17" i="23"/>
  <c r="G17" i="23"/>
  <c r="L15" i="23"/>
  <c r="J15" i="23"/>
  <c r="L14" i="23"/>
  <c r="J14" i="23"/>
  <c r="L13" i="23"/>
  <c r="J13" i="23"/>
  <c r="J12" i="23"/>
  <c r="G12" i="23"/>
  <c r="I11" i="23"/>
  <c r="G11" i="23"/>
  <c r="K21" i="20"/>
  <c r="J21" i="20"/>
  <c r="H21" i="20"/>
  <c r="G21" i="20"/>
  <c r="L20" i="20"/>
  <c r="J20" i="20"/>
  <c r="I20" i="20"/>
  <c r="G20" i="20"/>
  <c r="L19" i="20"/>
  <c r="J19" i="20"/>
  <c r="I19" i="20"/>
  <c r="G19" i="20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H21" i="13"/>
  <c r="K21" i="13"/>
  <c r="G21" i="13"/>
  <c r="J21" i="13"/>
  <c r="I20" i="13"/>
  <c r="L20" i="13"/>
  <c r="G20" i="13"/>
  <c r="J20" i="13"/>
  <c r="I19" i="13"/>
  <c r="L19" i="13"/>
  <c r="G19" i="13"/>
  <c r="J19" i="13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H21" i="12"/>
  <c r="K21" i="12"/>
  <c r="G21" i="12"/>
  <c r="J21" i="12"/>
  <c r="I20" i="12"/>
  <c r="L20" i="12"/>
  <c r="G20" i="12"/>
  <c r="J20" i="12"/>
  <c r="I19" i="12"/>
  <c r="L19" i="12"/>
  <c r="G19" i="12"/>
  <c r="J19" i="12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K21" i="11"/>
  <c r="J21" i="11"/>
  <c r="H21" i="11"/>
  <c r="G21" i="11"/>
  <c r="L20" i="11"/>
  <c r="J20" i="11"/>
  <c r="I20" i="11"/>
  <c r="G20" i="11"/>
  <c r="L19" i="11"/>
  <c r="J19" i="11"/>
  <c r="I19" i="1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31" i="10"/>
  <c r="L30" i="10"/>
  <c r="K21" i="10"/>
  <c r="J21" i="10"/>
  <c r="H21" i="10"/>
  <c r="G21" i="10"/>
  <c r="L20" i="10"/>
  <c r="J20" i="10"/>
  <c r="I20" i="10"/>
  <c r="G20" i="10"/>
  <c r="L19" i="10"/>
  <c r="J19" i="10"/>
  <c r="I19" i="10"/>
  <c r="G19" i="10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31" i="7"/>
  <c r="L30" i="7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31" i="5"/>
  <c r="L30" i="5"/>
  <c r="I11" i="5"/>
  <c r="I17" i="5"/>
  <c r="J12" i="5"/>
  <c r="H21" i="5"/>
  <c r="K21" i="5"/>
  <c r="I20" i="5"/>
  <c r="L20" i="5"/>
  <c r="I19" i="5"/>
  <c r="L19" i="5"/>
  <c r="G21" i="5"/>
  <c r="J21" i="5"/>
  <c r="G20" i="5"/>
  <c r="J20" i="5"/>
  <c r="G19" i="5"/>
  <c r="J19" i="5"/>
  <c r="L14" i="5"/>
  <c r="L13" i="5"/>
  <c r="J15" i="5"/>
  <c r="J14" i="5"/>
  <c r="J13" i="5"/>
  <c r="L15" i="5"/>
  <c r="G18" i="5"/>
  <c r="G11" i="5"/>
  <c r="G17" i="5"/>
  <c r="G12" i="5"/>
  <c r="J18" i="5"/>
  <c r="C26" i="7" l="1"/>
  <c r="C27" i="7" s="1"/>
  <c r="L26" i="26"/>
  <c r="O26" i="26" s="1"/>
  <c r="Q30" i="28"/>
  <c r="I30" i="28"/>
  <c r="I30" i="5"/>
  <c r="H15" i="12"/>
  <c r="G28" i="12" s="1"/>
  <c r="L28" i="12" s="1"/>
  <c r="O28" i="12" s="1"/>
  <c r="AQ38" i="19"/>
  <c r="AQ70" i="19"/>
  <c r="I30" i="25"/>
  <c r="I30" i="23"/>
  <c r="C26" i="10"/>
  <c r="C27" i="10" s="1"/>
  <c r="L2" i="10" s="1"/>
  <c r="I30" i="10"/>
  <c r="G26" i="11"/>
  <c r="I30" i="26"/>
  <c r="L30" i="12"/>
  <c r="M30" i="12" s="1"/>
  <c r="O30" i="12" s="1"/>
  <c r="Q30" i="12" s="1"/>
  <c r="E30" i="12"/>
  <c r="G30" i="12" s="1"/>
  <c r="Q30" i="5"/>
  <c r="G28" i="25"/>
  <c r="L28" i="25" s="1"/>
  <c r="O28" i="25" s="1"/>
  <c r="E32" i="25"/>
  <c r="G32" i="25" s="1"/>
  <c r="M32" i="25" s="1"/>
  <c r="O32" i="25" s="1"/>
  <c r="Q31" i="25" s="1"/>
  <c r="AC70" i="19"/>
  <c r="H15" i="13"/>
  <c r="G28" i="13" s="1"/>
  <c r="L28" i="13" s="1"/>
  <c r="O28" i="13" s="1"/>
  <c r="H15" i="5"/>
  <c r="E32" i="5" s="1"/>
  <c r="G32" i="5" s="1"/>
  <c r="G27" i="13"/>
  <c r="L30" i="13"/>
  <c r="M30" i="13" s="1"/>
  <c r="O30" i="13" s="1"/>
  <c r="I30" i="24"/>
  <c r="I26" i="26"/>
  <c r="G26" i="10"/>
  <c r="L26" i="27"/>
  <c r="O26" i="27" s="1"/>
  <c r="G26" i="27"/>
  <c r="Q30" i="10"/>
  <c r="L2" i="7"/>
  <c r="K15" i="12"/>
  <c r="E32" i="12" s="1"/>
  <c r="G32" i="12" s="1"/>
  <c r="M32" i="12" s="1"/>
  <c r="O32" i="12" s="1"/>
  <c r="K15" i="11"/>
  <c r="E32" i="11" s="1"/>
  <c r="G32" i="11" s="1"/>
  <c r="M32" i="11" s="1"/>
  <c r="O32" i="11" s="1"/>
  <c r="AY70" i="19"/>
  <c r="AY38" i="19"/>
  <c r="Q30" i="29"/>
  <c r="H4" i="11"/>
  <c r="C26" i="11" s="1"/>
  <c r="C27" i="11" s="1"/>
  <c r="H3" i="28"/>
  <c r="H4" i="20"/>
  <c r="H3" i="24"/>
  <c r="C26" i="24" s="1"/>
  <c r="C27" i="24" s="1"/>
  <c r="H3" i="23"/>
  <c r="C26" i="23" s="1"/>
  <c r="C27" i="23" s="1"/>
  <c r="I30" i="29"/>
  <c r="L27" i="26"/>
  <c r="O27" i="26" s="1"/>
  <c r="Q26" i="26" s="1"/>
  <c r="Q30" i="23"/>
  <c r="H4" i="12"/>
  <c r="C26" i="12" s="1"/>
  <c r="C27" i="12" s="1"/>
  <c r="H15" i="11"/>
  <c r="G28" i="11" s="1"/>
  <c r="L28" i="11" s="1"/>
  <c r="O28" i="11" s="1"/>
  <c r="K13" i="20"/>
  <c r="H15" i="7"/>
  <c r="H4" i="5"/>
  <c r="L30" i="27"/>
  <c r="M30" i="27" s="1"/>
  <c r="O30" i="27" s="1"/>
  <c r="E30" i="27"/>
  <c r="G30" i="27" s="1"/>
  <c r="I31" i="25"/>
  <c r="H4" i="25"/>
  <c r="C26" i="25" s="1"/>
  <c r="C27" i="25" s="1"/>
  <c r="L70" i="19"/>
  <c r="L38" i="19"/>
  <c r="BR90" i="19"/>
  <c r="K15" i="27"/>
  <c r="E32" i="27" s="1"/>
  <c r="G32" i="27" s="1"/>
  <c r="M32" i="27" s="1"/>
  <c r="O32" i="27" s="1"/>
  <c r="H15" i="24"/>
  <c r="Q30" i="26"/>
  <c r="K14" i="13"/>
  <c r="H14" i="28"/>
  <c r="K14" i="20"/>
  <c r="H14" i="24"/>
  <c r="H14" i="5"/>
  <c r="H4" i="13"/>
  <c r="C26" i="13" s="1"/>
  <c r="C27" i="13" s="1"/>
  <c r="H14" i="10"/>
  <c r="H13" i="28"/>
  <c r="E32" i="10"/>
  <c r="G32" i="10" s="1"/>
  <c r="M32" i="10" s="1"/>
  <c r="O32" i="10" s="1"/>
  <c r="E32" i="26"/>
  <c r="G32" i="26" s="1"/>
  <c r="M32" i="26" s="1"/>
  <c r="O32" i="26" s="1"/>
  <c r="G28" i="26"/>
  <c r="L28" i="26" s="1"/>
  <c r="O28" i="26" s="1"/>
  <c r="H14" i="11"/>
  <c r="H14" i="29"/>
  <c r="H4" i="26"/>
  <c r="C26" i="26" s="1"/>
  <c r="C27" i="26" s="1"/>
  <c r="H14" i="27"/>
  <c r="H15" i="23"/>
  <c r="G28" i="23" s="1"/>
  <c r="L28" i="23" s="1"/>
  <c r="O28" i="23" s="1"/>
  <c r="H15" i="28"/>
  <c r="G28" i="28" s="1"/>
  <c r="L28" i="28" s="1"/>
  <c r="O28" i="28" s="1"/>
  <c r="H13" i="20"/>
  <c r="K14" i="27"/>
  <c r="K13" i="11"/>
  <c r="H14" i="7"/>
  <c r="H13" i="24"/>
  <c r="H13" i="5"/>
  <c r="H13" i="23"/>
  <c r="H13" i="25"/>
  <c r="H13" i="7"/>
  <c r="H13" i="13"/>
  <c r="H13" i="12"/>
  <c r="L27" i="12"/>
  <c r="O27" i="12" s="1"/>
  <c r="G27" i="25"/>
  <c r="L27" i="25"/>
  <c r="O27" i="25" s="1"/>
  <c r="BH70" i="19"/>
  <c r="BH38" i="19"/>
  <c r="E31" i="12"/>
  <c r="G31" i="12" s="1"/>
  <c r="K14" i="11"/>
  <c r="H14" i="20"/>
  <c r="H13" i="29"/>
  <c r="H3" i="27"/>
  <c r="C26" i="27" s="1"/>
  <c r="C27" i="27" s="1"/>
  <c r="H14" i="23"/>
  <c r="Q30" i="24"/>
  <c r="H3" i="5"/>
  <c r="H4" i="28"/>
  <c r="H15" i="29"/>
  <c r="H15" i="27"/>
  <c r="G28" i="27" s="1"/>
  <c r="L28" i="27" s="1"/>
  <c r="O28" i="27" s="1"/>
  <c r="H3" i="20"/>
  <c r="C26" i="20" s="1"/>
  <c r="C27" i="20" s="1"/>
  <c r="H4" i="29"/>
  <c r="C26" i="29" s="1"/>
  <c r="C27" i="29" s="1"/>
  <c r="G28" i="5" l="1"/>
  <c r="L28" i="5" s="1"/>
  <c r="O28" i="5" s="1"/>
  <c r="I30" i="12"/>
  <c r="I31" i="12" s="1"/>
  <c r="M32" i="5"/>
  <c r="O32" i="5" s="1"/>
  <c r="Q31" i="5" s="1"/>
  <c r="I31" i="5"/>
  <c r="Q31" i="12"/>
  <c r="L2" i="29"/>
  <c r="L2" i="26"/>
  <c r="L2" i="13"/>
  <c r="E32" i="29"/>
  <c r="G32" i="29" s="1"/>
  <c r="M32" i="29" s="1"/>
  <c r="O32" i="29" s="1"/>
  <c r="G28" i="29"/>
  <c r="L28" i="29" s="1"/>
  <c r="O28" i="29" s="1"/>
  <c r="L26" i="12"/>
  <c r="O26" i="12" s="1"/>
  <c r="Q26" i="12" s="1"/>
  <c r="Q27" i="12" s="1"/>
  <c r="G26" i="12"/>
  <c r="I26" i="12" s="1"/>
  <c r="I27" i="12" s="1"/>
  <c r="G27" i="24"/>
  <c r="L27" i="24"/>
  <c r="O27" i="24" s="1"/>
  <c r="G28" i="7"/>
  <c r="L28" i="7" s="1"/>
  <c r="O28" i="7" s="1"/>
  <c r="E32" i="7"/>
  <c r="G32" i="7" s="1"/>
  <c r="M32" i="7" s="1"/>
  <c r="O32" i="7" s="1"/>
  <c r="L2" i="24"/>
  <c r="I31" i="26"/>
  <c r="L2" i="20"/>
  <c r="L26" i="20"/>
  <c r="O26" i="20" s="1"/>
  <c r="G26" i="20"/>
  <c r="E31" i="11"/>
  <c r="G31" i="11" s="1"/>
  <c r="L31" i="11"/>
  <c r="M31" i="11" s="1"/>
  <c r="O31" i="11" s="1"/>
  <c r="G26" i="13"/>
  <c r="I26" i="13" s="1"/>
  <c r="I27" i="13" s="1"/>
  <c r="L26" i="13"/>
  <c r="O26" i="13" s="1"/>
  <c r="Q26" i="13" s="1"/>
  <c r="Q27" i="13" s="1"/>
  <c r="L27" i="27"/>
  <c r="O27" i="27" s="1"/>
  <c r="Q26" i="27" s="1"/>
  <c r="Q27" i="27" s="1"/>
  <c r="G27" i="27"/>
  <c r="L26" i="28"/>
  <c r="O26" i="28" s="1"/>
  <c r="G26" i="28"/>
  <c r="L31" i="20"/>
  <c r="M31" i="20" s="1"/>
  <c r="O31" i="20" s="1"/>
  <c r="E31" i="20"/>
  <c r="G31" i="20" s="1"/>
  <c r="L30" i="20"/>
  <c r="M30" i="20" s="1"/>
  <c r="O30" i="20" s="1"/>
  <c r="E30" i="20"/>
  <c r="G30" i="20" s="1"/>
  <c r="Q31" i="10"/>
  <c r="C26" i="5"/>
  <c r="C27" i="5" s="1"/>
  <c r="E30" i="7"/>
  <c r="G30" i="7" s="1"/>
  <c r="G26" i="7"/>
  <c r="L26" i="7"/>
  <c r="G27" i="7"/>
  <c r="L27" i="7"/>
  <c r="E31" i="7"/>
  <c r="G31" i="7" s="1"/>
  <c r="G27" i="28"/>
  <c r="L27" i="28"/>
  <c r="O27" i="28" s="1"/>
  <c r="L2" i="25"/>
  <c r="C26" i="28"/>
  <c r="C27" i="28" s="1"/>
  <c r="G26" i="24"/>
  <c r="L26" i="24"/>
  <c r="O26" i="24" s="1"/>
  <c r="Q26" i="24" s="1"/>
  <c r="Q27" i="26"/>
  <c r="L2" i="23"/>
  <c r="G26" i="25"/>
  <c r="I26" i="25" s="1"/>
  <c r="I27" i="25" s="1"/>
  <c r="I28" i="25" s="1"/>
  <c r="L26" i="25"/>
  <c r="O26" i="25" s="1"/>
  <c r="Q26" i="25" s="1"/>
  <c r="Q27" i="25" s="1"/>
  <c r="Q28" i="25" s="1"/>
  <c r="G27" i="29"/>
  <c r="L27" i="29"/>
  <c r="O27" i="29" s="1"/>
  <c r="L27" i="10"/>
  <c r="O27" i="10" s="1"/>
  <c r="Q26" i="10" s="1"/>
  <c r="Q27" i="10" s="1"/>
  <c r="G27" i="10"/>
  <c r="I26" i="10" s="1"/>
  <c r="I27" i="10" s="1"/>
  <c r="L31" i="13"/>
  <c r="M31" i="13" s="1"/>
  <c r="O31" i="13" s="1"/>
  <c r="Q30" i="13" s="1"/>
  <c r="Q31" i="13" s="1"/>
  <c r="E31" i="13"/>
  <c r="G31" i="13" s="1"/>
  <c r="I30" i="13" s="1"/>
  <c r="I31" i="13" s="1"/>
  <c r="L2" i="11"/>
  <c r="I27" i="26"/>
  <c r="I28" i="26" s="1"/>
  <c r="G27" i="20"/>
  <c r="L27" i="20"/>
  <c r="O27" i="20" s="1"/>
  <c r="K15" i="23"/>
  <c r="E32" i="23" s="1"/>
  <c r="G32" i="23" s="1"/>
  <c r="K15" i="28"/>
  <c r="E32" i="28" s="1"/>
  <c r="G32" i="28" s="1"/>
  <c r="L27" i="23"/>
  <c r="O27" i="23" s="1"/>
  <c r="G27" i="23"/>
  <c r="G26" i="23"/>
  <c r="L26" i="23"/>
  <c r="O26" i="23" s="1"/>
  <c r="L30" i="11"/>
  <c r="M30" i="11" s="1"/>
  <c r="O30" i="11" s="1"/>
  <c r="E30" i="11"/>
  <c r="G30" i="11" s="1"/>
  <c r="L2" i="12"/>
  <c r="Q31" i="26"/>
  <c r="Q31" i="29"/>
  <c r="I31" i="10"/>
  <c r="I26" i="27"/>
  <c r="I27" i="27" s="1"/>
  <c r="G26" i="29"/>
  <c r="L26" i="29"/>
  <c r="O26" i="29" s="1"/>
  <c r="G27" i="5"/>
  <c r="L27" i="5"/>
  <c r="O27" i="5" s="1"/>
  <c r="L2" i="27"/>
  <c r="G26" i="5"/>
  <c r="L26" i="5"/>
  <c r="O26" i="5" s="1"/>
  <c r="E31" i="27"/>
  <c r="G31" i="27" s="1"/>
  <c r="I30" i="27" s="1"/>
  <c r="I31" i="27" s="1"/>
  <c r="I28" i="27" s="1"/>
  <c r="L31" i="27"/>
  <c r="M31" i="27" s="1"/>
  <c r="O31" i="27" s="1"/>
  <c r="Q30" i="27" s="1"/>
  <c r="Q31" i="27" s="1"/>
  <c r="L27" i="11"/>
  <c r="O27" i="11" s="1"/>
  <c r="Q26" i="11" s="1"/>
  <c r="Q27" i="11" s="1"/>
  <c r="G27" i="11"/>
  <c r="I26" i="11" s="1"/>
  <c r="I27" i="11" s="1"/>
  <c r="E32" i="24"/>
  <c r="G32" i="24" s="1"/>
  <c r="G28" i="24"/>
  <c r="L28" i="24" s="1"/>
  <c r="O28" i="24" s="1"/>
  <c r="Q26" i="29" l="1"/>
  <c r="Q27" i="29" s="1"/>
  <c r="Q28" i="29" s="1"/>
  <c r="Q28" i="12"/>
  <c r="Q27" i="24"/>
  <c r="I28" i="12"/>
  <c r="I30" i="20"/>
  <c r="I31" i="20" s="1"/>
  <c r="Q30" i="20"/>
  <c r="Q31" i="20" s="1"/>
  <c r="I30" i="11"/>
  <c r="I31" i="11" s="1"/>
  <c r="I28" i="11" s="1"/>
  <c r="Q30" i="11"/>
  <c r="Q31" i="11" s="1"/>
  <c r="Q28" i="11" s="1"/>
  <c r="I28" i="13"/>
  <c r="Q28" i="26"/>
  <c r="L3" i="26" s="1"/>
  <c r="L5" i="26" s="1"/>
  <c r="Q28" i="13"/>
  <c r="I26" i="7"/>
  <c r="I27" i="7" s="1"/>
  <c r="I26" i="20"/>
  <c r="I27" i="20" s="1"/>
  <c r="Q28" i="27"/>
  <c r="L3" i="27" s="1"/>
  <c r="L5" i="27" s="1"/>
  <c r="Q26" i="28"/>
  <c r="Q27" i="28" s="1"/>
  <c r="M31" i="7"/>
  <c r="O31" i="7" s="1"/>
  <c r="O27" i="7"/>
  <c r="Q26" i="5"/>
  <c r="Q27" i="5" s="1"/>
  <c r="Q28" i="5" s="1"/>
  <c r="I26" i="29"/>
  <c r="I27" i="29" s="1"/>
  <c r="M32" i="28"/>
  <c r="O32" i="28" s="1"/>
  <c r="Q31" i="28" s="1"/>
  <c r="I31" i="28"/>
  <c r="L2" i="28"/>
  <c r="I26" i="5"/>
  <c r="I27" i="5" s="1"/>
  <c r="I28" i="5" s="1"/>
  <c r="M32" i="23"/>
  <c r="O32" i="23" s="1"/>
  <c r="Q31" i="23" s="1"/>
  <c r="I31" i="23"/>
  <c r="M30" i="7"/>
  <c r="O30" i="7" s="1"/>
  <c r="O26" i="7"/>
  <c r="I26" i="24"/>
  <c r="I27" i="24" s="1"/>
  <c r="L7" i="25"/>
  <c r="L3" i="25"/>
  <c r="L5" i="25" s="1"/>
  <c r="I28" i="10"/>
  <c r="I30" i="7"/>
  <c r="I31" i="7" s="1"/>
  <c r="I28" i="7" s="1"/>
  <c r="Q26" i="20"/>
  <c r="Q27" i="20" s="1"/>
  <c r="I26" i="28"/>
  <c r="I27" i="28" s="1"/>
  <c r="M32" i="24"/>
  <c r="O32" i="24" s="1"/>
  <c r="Q31" i="24" s="1"/>
  <c r="Q28" i="24" s="1"/>
  <c r="I31" i="24"/>
  <c r="Q26" i="23"/>
  <c r="Q27" i="23" s="1"/>
  <c r="Q28" i="10"/>
  <c r="L2" i="5"/>
  <c r="I31" i="29"/>
  <c r="I26" i="23"/>
  <c r="I27" i="23" s="1"/>
  <c r="I28" i="20" l="1"/>
  <c r="L7" i="27"/>
  <c r="L7" i="12"/>
  <c r="Q28" i="28"/>
  <c r="I28" i="28"/>
  <c r="Q30" i="7"/>
  <c r="Q31" i="7" s="1"/>
  <c r="L3" i="12"/>
  <c r="L5" i="12" s="1"/>
  <c r="X51" i="19" s="1"/>
  <c r="Q28" i="20"/>
  <c r="L3" i="20" s="1"/>
  <c r="L5" i="20" s="1"/>
  <c r="AL64" i="19" s="1"/>
  <c r="L3" i="13"/>
  <c r="L5" i="13" s="1"/>
  <c r="AL51" i="19" s="1"/>
  <c r="L7" i="11"/>
  <c r="L7" i="13"/>
  <c r="L3" i="11"/>
  <c r="L5" i="11" s="1"/>
  <c r="BD51" i="19" s="1"/>
  <c r="I28" i="24"/>
  <c r="L3" i="24" s="1"/>
  <c r="L5" i="24" s="1"/>
  <c r="Q26" i="7"/>
  <c r="Q27" i="7" s="1"/>
  <c r="Q28" i="7" s="1"/>
  <c r="L7" i="7" s="1"/>
  <c r="L7" i="26"/>
  <c r="L3" i="5"/>
  <c r="L5" i="5" s="1"/>
  <c r="L7" i="5"/>
  <c r="BD74" i="19"/>
  <c r="X74" i="19"/>
  <c r="O74" i="19"/>
  <c r="AU74" i="19"/>
  <c r="I28" i="29"/>
  <c r="L3" i="10"/>
  <c r="L5" i="10" s="1"/>
  <c r="L7" i="10"/>
  <c r="I28" i="23"/>
  <c r="BD83" i="19"/>
  <c r="X83" i="19"/>
  <c r="O83" i="19"/>
  <c r="AU83" i="19"/>
  <c r="Q28" i="23"/>
  <c r="BD96" i="19"/>
  <c r="AU96" i="19"/>
  <c r="X96" i="19"/>
  <c r="O96" i="19"/>
  <c r="L7" i="20" l="1"/>
  <c r="L7" i="28"/>
  <c r="L3" i="28"/>
  <c r="L5" i="28" s="1"/>
  <c r="AU51" i="19"/>
  <c r="AG64" i="19"/>
  <c r="AL42" i="19"/>
  <c r="AG42" i="19"/>
  <c r="L3" i="7"/>
  <c r="L5" i="7" s="1"/>
  <c r="AU64" i="19" s="1"/>
  <c r="L7" i="24"/>
  <c r="AG51" i="19"/>
  <c r="O51" i="19"/>
  <c r="BE104" i="19"/>
  <c r="BD105" i="19" s="1"/>
  <c r="BC106" i="19" s="1"/>
  <c r="BM42" i="19"/>
  <c r="H64" i="19"/>
  <c r="H42" i="19"/>
  <c r="BM64" i="19"/>
  <c r="BM51" i="19"/>
  <c r="H51" i="19"/>
  <c r="L3" i="29"/>
  <c r="L5" i="29" s="1"/>
  <c r="L7" i="29"/>
  <c r="AV104" i="19"/>
  <c r="AU105" i="19" s="1"/>
  <c r="AT106" i="19" s="1"/>
  <c r="AL83" i="19"/>
  <c r="AG83" i="19"/>
  <c r="BM96" i="19"/>
  <c r="H96" i="19"/>
  <c r="BM74" i="19"/>
  <c r="H74" i="19"/>
  <c r="P104" i="19"/>
  <c r="O105" i="19" s="1"/>
  <c r="O106" i="19" s="1"/>
  <c r="Y104" i="19"/>
  <c r="L3" i="23"/>
  <c r="L5" i="23" s="1"/>
  <c r="L7" i="23"/>
  <c r="AU42" i="19" l="1"/>
  <c r="O64" i="19"/>
  <c r="BD64" i="19"/>
  <c r="X42" i="19"/>
  <c r="X64" i="19"/>
  <c r="O42" i="19"/>
  <c r="BD42" i="19"/>
  <c r="BW51" i="19"/>
  <c r="BX51" i="19" s="1"/>
  <c r="BY51" i="19" s="1"/>
  <c r="AG74" i="19"/>
  <c r="AL96" i="19"/>
  <c r="AL74" i="19"/>
  <c r="AG96" i="19"/>
  <c r="H83" i="19"/>
  <c r="H104" i="19" s="1"/>
  <c r="BM83" i="19"/>
  <c r="BM104" i="19" s="1"/>
  <c r="BK105" i="19" s="1"/>
  <c r="BJ106" i="19" s="1"/>
  <c r="X106" i="19"/>
  <c r="X105" i="19"/>
  <c r="BW64" i="19" l="1"/>
  <c r="BX64" i="19" s="1"/>
  <c r="BY64" i="19" s="1"/>
  <c r="BW42" i="19"/>
  <c r="BX42" i="19" s="1"/>
  <c r="AM104" i="19"/>
  <c r="AL105" i="19" s="1"/>
  <c r="AK106" i="19" s="1"/>
  <c r="H105" i="19"/>
  <c r="AH104" i="19"/>
  <c r="AG105" i="19" s="1"/>
  <c r="AG106" i="19" s="1"/>
  <c r="BW66" i="19" l="1"/>
  <c r="BO104" i="19"/>
  <c r="BY42" i="19"/>
  <c r="BY66" i="19" s="1"/>
  <c r="BX66" i="19"/>
  <c r="BX69" i="19" s="1"/>
  <c r="B27" i="19" s="1"/>
  <c r="B38" i="19" s="1"/>
  <c r="BX73" i="19" s="1"/>
  <c r="BY75" i="19" s="1"/>
  <c r="BO105" i="19"/>
  <c r="H106" i="19"/>
  <c r="BO106" i="19" s="1"/>
  <c r="BV105" i="19" l="1"/>
  <c r="B26" i="19" s="1"/>
  <c r="B37" i="19" s="1"/>
  <c r="BV109" i="19" s="1"/>
  <c r="BV111" i="19" s="1"/>
  <c r="BX85" i="19"/>
  <c r="BX71" i="19" l="1"/>
  <c r="B42" i="19" s="1"/>
  <c r="B41" i="19"/>
  <c r="BV107" i="19"/>
  <c r="B43" i="19" s="1"/>
</calcChain>
</file>

<file path=xl/sharedStrings.xml><?xml version="1.0" encoding="utf-8"?>
<sst xmlns="http://schemas.openxmlformats.org/spreadsheetml/2006/main" count="949" uniqueCount="86">
  <si>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</si>
  <si>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</si>
  <si>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</si>
  <si>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</si>
  <si>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</si>
  <si>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</si>
  <si>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</si>
  <si>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</si>
  <si>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</si>
  <si>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</si>
  <si>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</si>
  <si>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</si>
  <si>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</si>
  <si>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</si>
  <si>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</si>
  <si>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</si>
  <si>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</si>
  <si>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</si>
  <si>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</si>
  <si>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</si>
  <si>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</si>
  <si>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</si>
  <si>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</si>
  <si>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</si>
  <si>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</si>
  <si>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</si>
  <si>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</si>
  <si>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</si>
  <si>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</si>
  <si>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</si>
  <si>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</si>
  <si>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</si>
  <si>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</si>
  <si>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</si>
  <si>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</si>
  <si>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</si>
  <si>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</si>
  <si>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</si>
  <si>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</si>
  <si>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</si>
  <si>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</si>
  <si>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</si>
  <si>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</si>
  <si>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Elemento</t>
  </si>
  <si>
    <t>Base</t>
  </si>
  <si>
    <t>Altezza</t>
  </si>
  <si>
    <t>Travi  a spessore</t>
  </si>
  <si>
    <t>Pilastri</t>
  </si>
  <si>
    <t>Lato 1</t>
  </si>
  <si>
    <t>Lato 2</t>
  </si>
  <si>
    <t>Dimensionamento Trave emergente 30x60 - Trave 110 Campata 10-11</t>
  </si>
  <si>
    <t>impal/ordine</t>
  </si>
  <si>
    <t>7 + torrino</t>
  </si>
  <si>
    <t>Dimensione [cm]</t>
  </si>
  <si>
    <t>b [cm]</t>
  </si>
  <si>
    <t>h [cm]</t>
  </si>
  <si>
    <t>Lunghezza [m]</t>
  </si>
  <si>
    <t>x</t>
  </si>
  <si>
    <t>y</t>
  </si>
  <si>
    <t>yR</t>
  </si>
  <si>
    <t>ORDINE PRESO IN ESAME</t>
  </si>
  <si>
    <t>CENTRO DI RIGIDEZZA</t>
  </si>
  <si>
    <t>xR [m]</t>
  </si>
  <si>
    <t>yR [m]</t>
  </si>
  <si>
    <t>CENTRO DI MASSA</t>
  </si>
  <si>
    <t>xM [m]</t>
  </si>
  <si>
    <t>yM [m]</t>
  </si>
  <si>
    <t>Rigidezze per forze in direzione X</t>
  </si>
  <si>
    <t>Rigidezze per forze in direzione Y</t>
  </si>
  <si>
    <t>DISTANZA CENTRO DI MASSA - CENTRO DI RIGIDEZZA</t>
  </si>
  <si>
    <t>lungo x [m]</t>
  </si>
  <si>
    <t>lungo y [m]</t>
  </si>
  <si>
    <t>Somma [kN/mm]</t>
  </si>
  <si>
    <t>sy [kN]</t>
  </si>
  <si>
    <r>
      <t>sy</t>
    </r>
    <r>
      <rPr>
        <vertAlign val="superscript"/>
        <sz val="12"/>
        <rFont val="Arial"/>
        <family val="2"/>
      </rPr>
      <t xml:space="preserve">2 </t>
    </r>
    <r>
      <rPr>
        <sz val="12"/>
        <rFont val="Arial"/>
        <family val="2"/>
      </rPr>
      <t>[kNmm]</t>
    </r>
  </si>
  <si>
    <t>sx [kN]</t>
  </si>
  <si>
    <r>
      <t>sx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 [kNmm]</t>
    </r>
  </si>
  <si>
    <t>rk x [mm]</t>
  </si>
  <si>
    <t>Ik [kNmm]</t>
  </si>
  <si>
    <t>rk y [mm]</t>
  </si>
  <si>
    <t>Ik [kNm]</t>
  </si>
  <si>
    <t>rk x [m]</t>
  </si>
  <si>
    <t>rk y [m]</t>
  </si>
  <si>
    <t>e [m]</t>
  </si>
  <si>
    <t>e &lt; 5%</t>
  </si>
  <si>
    <t>STIMA DELLE RIGIDEZZE 6°ORDINE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</si>
</sst>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sz val="18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C00000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Dashed">
        <color auto="1"/>
      </top>
      <bottom style="mediumDashed">
        <color auto="1"/>
      </bottom>
      <diagonal/>
    </border>
    <border>
      <left/>
      <right/>
      <top style="mediumDashed">
        <color auto="1"/>
      </top>
      <bottom style="mediumDashed">
        <color auto="1"/>
      </bottom>
      <diagonal/>
    </border>
    <border>
      <left/>
      <right style="medium">
        <color indexed="64"/>
      </right>
      <top style="mediumDashed">
        <color auto="1"/>
      </top>
      <bottom style="mediumDashed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Dashed">
        <color auto="1"/>
      </left>
      <right style="mediumDashed">
        <color auto="1"/>
      </right>
      <top style="medium">
        <color auto="1"/>
      </top>
      <bottom/>
      <diagonal/>
    </border>
    <border>
      <left style="mediumDashed">
        <color auto="1"/>
      </left>
      <right style="mediumDashed">
        <color auto="1"/>
      </right>
      <top/>
      <bottom/>
      <diagonal/>
    </border>
    <border>
      <left style="mediumDashed">
        <color auto="1"/>
      </left>
      <right style="mediumDashed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5" xfId="0" applyBorder="1"/>
    <xf numFmtId="0" fontId="0" fillId="0" borderId="6" xfId="0" applyBorder="1"/>
    <xf numFmtId="0" fontId="11" fillId="3" borderId="3" xfId="0" applyFont="1" applyFill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7" xfId="0" applyBorder="1"/>
    <xf numFmtId="2" fontId="11" fillId="0" borderId="4" xfId="0" applyNumberFormat="1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11" fillId="0" borderId="9" xfId="0" applyNumberFormat="1" applyFont="1" applyBorder="1" applyAlignment="1">
      <alignment horizontal="center" vertical="center"/>
    </xf>
    <xf numFmtId="1" fontId="2" fillId="0" borderId="0" xfId="0" applyNumberFormat="1" applyFont="1" applyAlignment="1" applyProtection="1">
      <alignment horizontal="center"/>
      <protection locked="0"/>
    </xf>
    <xf numFmtId="2" fontId="11" fillId="0" borderId="10" xfId="0" applyNumberFormat="1" applyFon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0" xfId="0" applyBorder="1"/>
    <xf numFmtId="0" fontId="0" fillId="0" borderId="30" xfId="0" applyBorder="1"/>
    <xf numFmtId="0" fontId="1" fillId="0" borderId="27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10" xfId="0" applyBorder="1"/>
    <xf numFmtId="0" fontId="0" fillId="0" borderId="8" xfId="0" applyBorder="1"/>
    <xf numFmtId="0" fontId="0" fillId="0" borderId="4" xfId="0" applyBorder="1"/>
    <xf numFmtId="2" fontId="13" fillId="5" borderId="0" xfId="0" applyNumberFormat="1" applyFont="1" applyFill="1" applyBorder="1" applyAlignment="1">
      <alignment horizontal="center" vertical="center"/>
    </xf>
    <xf numFmtId="2" fontId="13" fillId="5" borderId="0" xfId="0" applyNumberFormat="1" applyFont="1" applyFill="1" applyBorder="1"/>
    <xf numFmtId="2" fontId="13" fillId="5" borderId="18" xfId="0" applyNumberFormat="1" applyFont="1" applyFill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3" fillId="2" borderId="9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0" fillId="5" borderId="3" xfId="0" applyNumberFormat="1" applyFill="1" applyBorder="1" applyAlignment="1">
      <alignment horizontal="center" vertical="center"/>
    </xf>
    <xf numFmtId="2" fontId="21" fillId="0" borderId="15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2" fontId="18" fillId="5" borderId="9" xfId="0" applyNumberFormat="1" applyFont="1" applyFill="1" applyBorder="1" applyAlignment="1">
      <alignment horizontal="center" vertical="center"/>
    </xf>
    <xf numFmtId="2" fontId="18" fillId="0" borderId="15" xfId="0" applyNumberFormat="1" applyFont="1" applyBorder="1" applyAlignment="1">
      <alignment horizontal="center" vertical="center"/>
    </xf>
    <xf numFmtId="2" fontId="18" fillId="0" borderId="14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5" borderId="2" xfId="0" applyNumberForma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20" fillId="0" borderId="9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2" fontId="13" fillId="2" borderId="13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2" fontId="18" fillId="0" borderId="12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2" fontId="18" fillId="0" borderId="8" xfId="0" applyNumberFormat="1" applyFont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2" fontId="18" fillId="0" borderId="6" xfId="0" applyNumberFormat="1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9" fontId="1" fillId="3" borderId="9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1" fontId="12" fillId="0" borderId="14" xfId="0" applyNumberFormat="1" applyFont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1" fontId="12" fillId="0" borderId="15" xfId="0" applyNumberFormat="1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1" fontId="12" fillId="0" borderId="13" xfId="0" applyNumberFormat="1" applyFont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13" fillId="0" borderId="3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13" fillId="5" borderId="11" xfId="0" applyNumberFormat="1" applyFont="1" applyFill="1" applyBorder="1" applyAlignment="1">
      <alignment horizontal="center"/>
    </xf>
    <xf numFmtId="0" fontId="13" fillId="5" borderId="11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2" fontId="13" fillId="5" borderId="5" xfId="0" applyNumberFormat="1" applyFont="1" applyFill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2" fontId="13" fillId="5" borderId="5" xfId="0" applyNumberFormat="1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2" fontId="13" fillId="5" borderId="11" xfId="0" applyNumberFormat="1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/>
    </xf>
    <xf numFmtId="2" fontId="13" fillId="5" borderId="0" xfId="0" applyNumberFormat="1" applyFont="1" applyFill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15" fillId="4" borderId="1" xfId="0" applyFont="1" applyFill="1" applyBorder="1" applyAlignment="1">
      <alignment horizontal="left" vertical="center"/>
    </xf>
    <xf numFmtId="0" fontId="15" fillId="4" borderId="2" xfId="0" applyFont="1" applyFill="1" applyBorder="1" applyAlignment="1">
      <alignment horizontal="left" vertical="center"/>
    </xf>
    <xf numFmtId="0" fontId="15" fillId="4" borderId="3" xfId="0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2" fontId="13" fillId="5" borderId="0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/>
    </xf>
    <xf numFmtId="2" fontId="18" fillId="0" borderId="6" xfId="0" applyNumberFormat="1" applyFont="1" applyBorder="1" applyAlignment="1">
      <alignment horizontal="center"/>
    </xf>
    <xf numFmtId="2" fontId="18" fillId="0" borderId="10" xfId="0" applyNumberFormat="1" applyFont="1" applyBorder="1" applyAlignment="1">
      <alignment horizontal="center" vertical="center"/>
    </xf>
    <xf numFmtId="2" fontId="18" fillId="0" borderId="12" xfId="0" applyNumberFormat="1" applyFont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2" fontId="18" fillId="0" borderId="3" xfId="0" applyNumberFormat="1" applyFont="1" applyBorder="1" applyAlignment="1">
      <alignment horizontal="center" vertical="center"/>
    </xf>
    <xf numFmtId="164" fontId="18" fillId="0" borderId="10" xfId="0" applyNumberFormat="1" applyFont="1" applyBorder="1" applyAlignment="1">
      <alignment horizontal="center"/>
    </xf>
    <xf numFmtId="164" fontId="18" fillId="0" borderId="12" xfId="0" applyNumberFormat="1" applyFont="1" applyBorder="1" applyAlignment="1">
      <alignment horizontal="center"/>
    </xf>
    <xf numFmtId="2" fontId="11" fillId="4" borderId="1" xfId="0" applyNumberFormat="1" applyFont="1" applyFill="1" applyBorder="1" applyAlignment="1">
      <alignment horizontal="center" vertical="center"/>
    </xf>
    <xf numFmtId="2" fontId="11" fillId="4" borderId="3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6" fillId="2" borderId="1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3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e" xfId="0" builtinId="0"/>
  </cellStyles>
  <dxfs count="14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4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4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5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81" name="Drop Down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20482" name="Drop Down 2" hidden="1">
              <a:extLst>
                <a:ext uri="{63B3BB69-23CF-44E3-9099-C40C66FF867C}">
                  <a14:compatExt spid="_x0000_s204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20483" name="Drop Down 3" hidden="1">
              <a:extLst>
                <a:ext uri="{63B3BB69-23CF-44E3-9099-C40C66FF867C}">
                  <a14:compatExt spid="_x0000_s204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20484" name="Drop Down 4" hidden="1">
              <a:extLst>
                <a:ext uri="{63B3BB69-23CF-44E3-9099-C40C66FF867C}">
                  <a14:compatExt spid="_x0000_s204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5601" name="Drop Down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25602" name="Drop Down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25603" name="Drop Down 3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25604" name="Drop Down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5361" name="Drop Down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5362" name="Drop Down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5363" name="Drop Down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5364" name="Drop Down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niversit&#224;/Specialistica/PROGETTO%20DI%20STRUTTURE%20IN%20ZONA%20SISMICA/PROGETTO%20GHERSI/EXCEL+TEL/Accurato%203%20-%20Corretto/Progetto%20Accu.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ogetto%20Accu.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anta di progetto"/>
      <sheetName val="Analisi Travi Prev."/>
      <sheetName val="Analisi Pilastri Prev."/>
      <sheetName val="Carichi unitari"/>
      <sheetName val="Analisi dei Carichi"/>
      <sheetName val="Carichi travi"/>
      <sheetName val="Riepilogo Travi"/>
      <sheetName val="Npil"/>
      <sheetName val="Masse di piano"/>
      <sheetName val="Baricentro e Inerzia"/>
      <sheetName val="Forze oriz anal.stat"/>
      <sheetName val="Caratt.sollec."/>
      <sheetName val="Ecce.Acci."/>
      <sheetName val="Dimensionamento"/>
      <sheetName val="Rigidezze 2°Ordine"/>
      <sheetName val="Rigidezze 3°-4°Ordine"/>
      <sheetName val="Rigidezze 5°Ordine"/>
      <sheetName val="Rigidezze 6°Ordine"/>
      <sheetName val="Rigidezze 7°Ordine"/>
      <sheetName val="Riepilogo e Controllo"/>
    </sheetNames>
    <sheetDataSet>
      <sheetData sheetId="0"/>
      <sheetData sheetId="1"/>
      <sheetData sheetId="2"/>
      <sheetData sheetId="3">
        <row r="38">
          <cell r="I38">
            <v>1</v>
          </cell>
        </row>
        <row r="39">
          <cell r="I39">
            <v>0.25</v>
          </cell>
        </row>
        <row r="46">
          <cell r="I46">
            <v>0.3</v>
          </cell>
        </row>
        <row r="47">
          <cell r="I47">
            <v>0.7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E3">
            <v>0.3</v>
          </cell>
          <cell r="J3">
            <v>0.5</v>
          </cell>
        </row>
        <row r="4">
          <cell r="E4">
            <v>0.3</v>
          </cell>
          <cell r="J4">
            <v>0.6</v>
          </cell>
        </row>
        <row r="5">
          <cell r="E5">
            <v>0.3</v>
          </cell>
          <cell r="J5">
            <v>0.6</v>
          </cell>
        </row>
        <row r="6">
          <cell r="E6">
            <v>0.3</v>
          </cell>
          <cell r="J6">
            <v>0.7</v>
          </cell>
        </row>
        <row r="7">
          <cell r="E7">
            <v>0.3</v>
          </cell>
          <cell r="J7">
            <v>0.7</v>
          </cell>
        </row>
        <row r="8">
          <cell r="J8">
            <v>0.7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anta di progetto"/>
      <sheetName val="Analisi Travi Prev."/>
      <sheetName val="Analisi Pilastri Prev."/>
      <sheetName val="Carichi unitari"/>
      <sheetName val="Analisi dei Carichi"/>
      <sheetName val="Carichi travi"/>
      <sheetName val="Riepilogo Travi"/>
      <sheetName val="Npil"/>
      <sheetName val="Masse di piano"/>
      <sheetName val="Baricentro e Inerzia"/>
      <sheetName val="Forze oriz anal.stat"/>
      <sheetName val="Caratt.sollec."/>
      <sheetName val="Ecce.Acci."/>
      <sheetName val="Dimensionamento"/>
      <sheetName val="Rigidezze 2°Ordine"/>
      <sheetName val="Rigidezze 3°-4°Ordine"/>
      <sheetName val="Rigidezze 5°Ordine"/>
      <sheetName val="Rigidezze 6°Ordine"/>
      <sheetName val="Rigidezze 7°Ordine"/>
      <sheetName val="Riepilogo e Controllo"/>
    </sheetNames>
    <sheetDataSet>
      <sheetData sheetId="0">
        <row r="3">
          <cell r="K3">
            <v>4.7</v>
          </cell>
          <cell r="S3">
            <v>4.7</v>
          </cell>
          <cell r="AB3">
            <v>4.5999999999999996</v>
          </cell>
          <cell r="AI3">
            <v>2.9</v>
          </cell>
        </row>
        <row r="11">
          <cell r="D11">
            <v>4.95</v>
          </cell>
        </row>
        <row r="21">
          <cell r="D21">
            <v>5.35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2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36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4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7" Type="http://schemas.openxmlformats.org/officeDocument/2006/relationships/ctrlProp" Target="../ctrlProps/ctrlProp4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47.xml"/><Relationship Id="rId5" Type="http://schemas.openxmlformats.org/officeDocument/2006/relationships/ctrlProp" Target="../ctrlProps/ctrlProp46.xml"/><Relationship Id="rId4" Type="http://schemas.openxmlformats.org/officeDocument/2006/relationships/ctrlProp" Target="../ctrlProps/ctrlProp4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7" Type="http://schemas.openxmlformats.org/officeDocument/2006/relationships/ctrlProp" Target="../ctrlProps/ctrlProp52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51.xml"/><Relationship Id="rId5" Type="http://schemas.openxmlformats.org/officeDocument/2006/relationships/ctrlProp" Target="../ctrlProps/ctrlProp50.xml"/><Relationship Id="rId4" Type="http://schemas.openxmlformats.org/officeDocument/2006/relationships/ctrlProp" Target="../ctrlProps/ctrlProp4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7" Type="http://schemas.openxmlformats.org/officeDocument/2006/relationships/ctrlProp" Target="../ctrlProps/ctrlProp5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55.xml"/><Relationship Id="rId5" Type="http://schemas.openxmlformats.org/officeDocument/2006/relationships/ctrlProp" Target="../ctrlProps/ctrlProp54.xml"/><Relationship Id="rId4" Type="http://schemas.openxmlformats.org/officeDocument/2006/relationships/ctrlProp" Target="../ctrlProps/ctrlProp5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35"/>
  <sheetViews>
    <sheetView tabSelected="1" topLeftCell="E1" zoomScale="70" zoomScaleNormal="70" workbookViewId="0">
      <selection activeCell="BJ8" sqref="BJ8"/>
    </sheetView>
  </sheetViews>
  <sheetFormatPr defaultRowHeight="12.75" x14ac:dyDescent="0.2"/>
  <cols>
    <col min="1" max="1" width="21.85546875" customWidth="1"/>
    <col min="2" max="2" width="23.5703125" customWidth="1"/>
    <col min="3" max="3" width="22.42578125" customWidth="1"/>
    <col min="4" max="4" width="6.85546875" customWidth="1"/>
    <col min="5" max="5" width="6.5703125" customWidth="1"/>
    <col min="6" max="6" width="19.28515625" style="33" customWidth="1"/>
    <col min="7" max="7" width="6.5703125" customWidth="1"/>
    <col min="8" max="8" width="6.7109375" customWidth="1"/>
    <col min="9" max="11" width="2.7109375" customWidth="1"/>
    <col min="12" max="12" width="5.42578125" customWidth="1"/>
    <col min="13" max="15" width="2.7109375" customWidth="1"/>
    <col min="16" max="16" width="6.7109375" customWidth="1"/>
    <col min="17" max="24" width="2.7109375" customWidth="1"/>
    <col min="25" max="25" width="6.7109375" customWidth="1"/>
    <col min="26" max="33" width="2.7109375" customWidth="1"/>
    <col min="34" max="34" width="6.7109375" customWidth="1"/>
    <col min="35" max="35" width="7.140625" customWidth="1"/>
    <col min="36" max="36" width="4.42578125" customWidth="1"/>
    <col min="37" max="38" width="2.7109375" customWidth="1"/>
    <col min="39" max="39" width="6.7109375" customWidth="1"/>
    <col min="40" max="42" width="2.7109375" customWidth="1"/>
    <col min="43" max="43" width="4.7109375" customWidth="1"/>
    <col min="44" max="47" width="2.7109375" customWidth="1"/>
    <col min="48" max="48" width="6.7109375" customWidth="1"/>
    <col min="49" max="56" width="2.7109375" customWidth="1"/>
    <col min="57" max="57" width="6.7109375" customWidth="1"/>
    <col min="58" max="64" width="2.7109375" customWidth="1"/>
    <col min="65" max="65" width="6.7109375" style="33" customWidth="1"/>
    <col min="66" max="66" width="2.85546875" customWidth="1"/>
    <col min="67" max="67" width="16.7109375" customWidth="1"/>
    <col min="68" max="68" width="2.85546875" customWidth="1"/>
    <col min="69" max="69" width="2.7109375" customWidth="1"/>
    <col min="70" max="70" width="3.28515625" customWidth="1"/>
    <col min="71" max="72" width="2.7109375" customWidth="1"/>
    <col min="73" max="73" width="8.140625" customWidth="1"/>
    <col min="74" max="74" width="9.85546875" customWidth="1"/>
    <col min="75" max="75" width="20.140625" style="33" customWidth="1"/>
    <col min="76" max="76" width="18.7109375" style="33" customWidth="1"/>
    <col min="77" max="77" width="19.28515625" style="33" customWidth="1"/>
    <col min="78" max="79" width="8.7109375" customWidth="1"/>
    <col min="80" max="80" width="8.7109375" style="90" customWidth="1"/>
    <col min="81" max="112" width="8.7109375" customWidth="1"/>
  </cols>
  <sheetData>
    <row r="1" spans="1:72" ht="16.149999999999999" customHeight="1" thickBot="1" x14ac:dyDescent="0.25">
      <c r="A1" s="179" t="s">
        <v>46</v>
      </c>
      <c r="B1" s="180"/>
      <c r="E1" s="198" t="s">
        <v>85</v>
      </c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  <c r="AG1" s="199"/>
      <c r="AH1" s="199"/>
      <c r="AI1" s="199"/>
      <c r="AJ1" s="199"/>
      <c r="AK1" s="199"/>
      <c r="AL1" s="199"/>
      <c r="AM1" s="199"/>
      <c r="AN1" s="199"/>
      <c r="AO1" s="199"/>
      <c r="AP1" s="199"/>
      <c r="AQ1" s="199"/>
      <c r="AR1" s="199"/>
      <c r="AS1" s="199"/>
      <c r="AT1" s="199"/>
      <c r="AU1" s="199"/>
      <c r="AV1" s="199"/>
      <c r="AW1" s="199"/>
      <c r="AX1" s="199"/>
      <c r="AY1" s="199"/>
      <c r="AZ1" s="199"/>
      <c r="BA1" s="199"/>
      <c r="BB1" s="199"/>
      <c r="BC1" s="199"/>
      <c r="BD1" s="199"/>
      <c r="BE1" s="199"/>
      <c r="BF1" s="199"/>
      <c r="BG1" s="199"/>
      <c r="BH1" s="199"/>
      <c r="BI1" s="199"/>
      <c r="BJ1" s="199"/>
      <c r="BK1" s="199"/>
      <c r="BL1" s="199"/>
      <c r="BM1" s="199"/>
      <c r="BN1" s="199"/>
      <c r="BO1" s="199"/>
      <c r="BP1" s="199"/>
      <c r="BQ1" s="199"/>
      <c r="BR1" s="199"/>
      <c r="BS1" s="199"/>
      <c r="BT1" s="200"/>
    </row>
    <row r="2" spans="1:72" ht="16.149999999999999" customHeight="1" thickBot="1" x14ac:dyDescent="0.25">
      <c r="A2" s="30" t="s">
        <v>43</v>
      </c>
      <c r="B2" s="31" t="s">
        <v>53</v>
      </c>
      <c r="E2" s="201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2"/>
      <c r="AM2" s="202"/>
      <c r="AN2" s="202"/>
      <c r="AO2" s="202"/>
      <c r="AP2" s="202"/>
      <c r="AQ2" s="202"/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F2" s="202"/>
      <c r="BG2" s="202"/>
      <c r="BH2" s="202"/>
      <c r="BI2" s="202"/>
      <c r="BJ2" s="202"/>
      <c r="BK2" s="202"/>
      <c r="BL2" s="202"/>
      <c r="BM2" s="202"/>
      <c r="BN2" s="202"/>
      <c r="BO2" s="202"/>
      <c r="BP2" s="202"/>
      <c r="BQ2" s="202"/>
      <c r="BR2" s="202"/>
      <c r="BS2" s="202"/>
      <c r="BT2" s="203"/>
    </row>
    <row r="3" spans="1:72" ht="24" thickBot="1" x14ac:dyDescent="0.25">
      <c r="A3" s="32" t="s">
        <v>44</v>
      </c>
      <c r="B3" s="47">
        <f>'[1]Carichi unitari'!$I$38*100</f>
        <v>100</v>
      </c>
      <c r="E3" s="204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5"/>
      <c r="AK3" s="205"/>
      <c r="AL3" s="205"/>
      <c r="AM3" s="205"/>
      <c r="AN3" s="205"/>
      <c r="AO3" s="205"/>
      <c r="AP3" s="205"/>
      <c r="AQ3" s="205"/>
      <c r="AR3" s="205"/>
      <c r="AS3" s="205"/>
      <c r="AT3" s="205"/>
      <c r="AU3" s="205"/>
      <c r="AV3" s="205"/>
      <c r="AW3" s="205"/>
      <c r="AX3" s="205"/>
      <c r="AY3" s="205"/>
      <c r="AZ3" s="205"/>
      <c r="BA3" s="205"/>
      <c r="BB3" s="205"/>
      <c r="BC3" s="205"/>
      <c r="BD3" s="205"/>
      <c r="BE3" s="205"/>
      <c r="BF3" s="205"/>
      <c r="BG3" s="205"/>
      <c r="BH3" s="205"/>
      <c r="BI3" s="205"/>
      <c r="BJ3" s="205"/>
      <c r="BK3" s="205"/>
      <c r="BL3" s="205"/>
      <c r="BM3" s="205"/>
      <c r="BN3" s="205"/>
      <c r="BO3" s="205"/>
      <c r="BP3" s="205"/>
      <c r="BQ3" s="205"/>
      <c r="BR3" s="205"/>
      <c r="BS3" s="205"/>
      <c r="BT3" s="206"/>
    </row>
    <row r="4" spans="1:72" ht="16.5" thickBot="1" x14ac:dyDescent="0.25">
      <c r="A4" s="42" t="s">
        <v>45</v>
      </c>
      <c r="B4" s="48">
        <f>'[1]Carichi unitari'!$I$39*100</f>
        <v>25</v>
      </c>
      <c r="E4" s="76"/>
      <c r="F4" s="87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87"/>
      <c r="BN4" s="35"/>
      <c r="BO4" s="35"/>
      <c r="BP4" s="35"/>
      <c r="BQ4" s="35"/>
      <c r="BR4" s="35"/>
      <c r="BS4" s="35"/>
      <c r="BT4" s="36"/>
    </row>
    <row r="5" spans="1:72" ht="19.899999999999999" customHeight="1" thickBot="1" x14ac:dyDescent="0.3">
      <c r="A5" s="33"/>
      <c r="B5" s="33"/>
      <c r="E5" s="41"/>
      <c r="F5" s="85"/>
      <c r="G5" s="67"/>
      <c r="H5" s="67"/>
      <c r="I5" s="65"/>
      <c r="J5" s="64"/>
      <c r="K5" s="64"/>
      <c r="L5" s="82">
        <f>'[2]Pianta di progetto'!$K$3</f>
        <v>4.7</v>
      </c>
      <c r="M5" s="69"/>
      <c r="N5" s="64"/>
      <c r="O5" s="64"/>
      <c r="P5" s="68"/>
      <c r="Q5" s="65"/>
      <c r="R5" s="64"/>
      <c r="S5" s="64"/>
      <c r="T5" s="151">
        <f>'[2]Pianta di progetto'!$S$3</f>
        <v>4.7</v>
      </c>
      <c r="U5" s="151"/>
      <c r="V5" s="64"/>
      <c r="W5" s="64"/>
      <c r="X5" s="66"/>
      <c r="Y5" s="67"/>
      <c r="Z5" s="65"/>
      <c r="AA5" s="64"/>
      <c r="AB5" s="64"/>
      <c r="AC5" s="171">
        <f>'[2]Pianta di progetto'!$AB$3</f>
        <v>4.5999999999999996</v>
      </c>
      <c r="AD5" s="171"/>
      <c r="AE5" s="64"/>
      <c r="AF5" s="64"/>
      <c r="AG5" s="66"/>
      <c r="AH5" s="67"/>
      <c r="AI5" s="65"/>
      <c r="AJ5" s="151">
        <f>'[2]Pianta di progetto'!$AI$3</f>
        <v>2.9</v>
      </c>
      <c r="AK5" s="151"/>
      <c r="AL5" s="66"/>
      <c r="AM5" s="67"/>
      <c r="AN5" s="65"/>
      <c r="AO5" s="64"/>
      <c r="AP5" s="64"/>
      <c r="AQ5" s="82">
        <f>$AC$5</f>
        <v>4.5999999999999996</v>
      </c>
      <c r="AR5" s="69"/>
      <c r="AS5" s="64"/>
      <c r="AT5" s="67"/>
      <c r="AU5" s="66"/>
      <c r="AV5" s="67"/>
      <c r="AW5" s="65"/>
      <c r="AX5" s="64"/>
      <c r="AY5" s="151">
        <f t="shared" ref="AY5:AZ5" si="0">$T$5</f>
        <v>4.7</v>
      </c>
      <c r="AZ5" s="151"/>
      <c r="BA5" s="64"/>
      <c r="BB5" s="64"/>
      <c r="BC5" s="67"/>
      <c r="BD5" s="66"/>
      <c r="BE5" s="67"/>
      <c r="BF5" s="65"/>
      <c r="BG5" s="64"/>
      <c r="BH5" s="171">
        <f t="shared" ref="BH5:BI5" si="1">$L$5</f>
        <v>4.7</v>
      </c>
      <c r="BI5" s="171"/>
      <c r="BJ5" s="64"/>
      <c r="BK5" s="64"/>
      <c r="BL5" s="66"/>
      <c r="BM5" s="85"/>
      <c r="BN5" s="67"/>
      <c r="BO5" s="67"/>
      <c r="BP5" s="67"/>
      <c r="BQ5" s="67"/>
      <c r="BR5" s="67"/>
      <c r="BS5" s="67"/>
      <c r="BT5" s="77"/>
    </row>
    <row r="6" spans="1:72" ht="16.149999999999999" customHeight="1" thickBot="1" x14ac:dyDescent="0.25">
      <c r="A6" s="179" t="s">
        <v>47</v>
      </c>
      <c r="B6" s="180"/>
      <c r="E6" s="41"/>
      <c r="F6" s="85"/>
      <c r="G6" s="67"/>
      <c r="H6" s="67"/>
      <c r="I6" s="73"/>
      <c r="J6" s="67"/>
      <c r="K6" s="67"/>
      <c r="L6" s="70"/>
      <c r="M6" s="71"/>
      <c r="N6" s="67"/>
      <c r="O6" s="74"/>
      <c r="P6" s="67"/>
      <c r="Q6" s="73"/>
      <c r="R6" s="67"/>
      <c r="S6" s="67"/>
      <c r="T6" s="70"/>
      <c r="U6" s="70"/>
      <c r="V6" s="67"/>
      <c r="W6" s="67"/>
      <c r="X6" s="74"/>
      <c r="Y6" s="67"/>
      <c r="Z6" s="73"/>
      <c r="AA6" s="67"/>
      <c r="AB6" s="67"/>
      <c r="AC6" s="72"/>
      <c r="AD6" s="72"/>
      <c r="AE6" s="67"/>
      <c r="AF6" s="67"/>
      <c r="AG6" s="74"/>
      <c r="AH6" s="67"/>
      <c r="AI6" s="73"/>
      <c r="AJ6" s="70"/>
      <c r="AK6" s="70"/>
      <c r="AL6" s="74"/>
      <c r="AM6" s="67"/>
      <c r="AN6" s="73"/>
      <c r="AO6" s="67"/>
      <c r="AP6" s="67"/>
      <c r="AQ6" s="70"/>
      <c r="AR6" s="71"/>
      <c r="AS6" s="67"/>
      <c r="AT6" s="75"/>
      <c r="AU6" s="74"/>
      <c r="AV6" s="67"/>
      <c r="AW6" s="73"/>
      <c r="AX6" s="67"/>
      <c r="AY6" s="70"/>
      <c r="AZ6" s="70"/>
      <c r="BA6" s="67"/>
      <c r="BB6" s="67"/>
      <c r="BC6" s="75"/>
      <c r="BD6" s="74"/>
      <c r="BE6" s="67"/>
      <c r="BF6" s="73"/>
      <c r="BG6" s="67"/>
      <c r="BH6" s="72"/>
      <c r="BI6" s="72"/>
      <c r="BJ6" s="67"/>
      <c r="BK6" s="67"/>
      <c r="BL6" s="74"/>
      <c r="BM6" s="85"/>
      <c r="BN6" s="67"/>
      <c r="BO6" s="67"/>
      <c r="BP6" s="67"/>
      <c r="BQ6" s="67"/>
      <c r="BR6" s="67"/>
      <c r="BS6" s="67"/>
      <c r="BT6" s="77"/>
    </row>
    <row r="7" spans="1:72" ht="22.9" customHeight="1" thickBot="1" x14ac:dyDescent="0.25">
      <c r="A7" s="30" t="s">
        <v>43</v>
      </c>
      <c r="B7" s="31" t="s">
        <v>53</v>
      </c>
      <c r="E7" s="41"/>
      <c r="F7" s="85"/>
      <c r="G7" s="67"/>
      <c r="H7" s="67"/>
      <c r="I7" s="67"/>
      <c r="J7" s="67"/>
      <c r="K7" s="67"/>
      <c r="L7" s="70"/>
      <c r="M7" s="71"/>
      <c r="N7" s="67"/>
      <c r="O7" s="67"/>
      <c r="P7" s="67"/>
      <c r="Q7" s="67"/>
      <c r="R7" s="67"/>
      <c r="S7" s="67"/>
      <c r="T7" s="70"/>
      <c r="U7" s="70"/>
      <c r="V7" s="67"/>
      <c r="W7" s="67"/>
      <c r="X7" s="67"/>
      <c r="Y7" s="67"/>
      <c r="Z7" s="67"/>
      <c r="AA7" s="67"/>
      <c r="AB7" s="67"/>
      <c r="AC7" s="72"/>
      <c r="AD7" s="72"/>
      <c r="AE7" s="67"/>
      <c r="AF7" s="67"/>
      <c r="AG7" s="67"/>
      <c r="AH7" s="67"/>
      <c r="AI7" s="67"/>
      <c r="AJ7" s="70"/>
      <c r="AK7" s="70"/>
      <c r="AL7" s="67"/>
      <c r="AM7" s="67"/>
      <c r="AN7" s="67"/>
      <c r="AO7" s="67"/>
      <c r="AP7" s="67"/>
      <c r="AQ7" s="70"/>
      <c r="AR7" s="71"/>
      <c r="AS7" s="67"/>
      <c r="AT7" s="67"/>
      <c r="AU7" s="67"/>
      <c r="AV7" s="67"/>
      <c r="AW7" s="67"/>
      <c r="AX7" s="67"/>
      <c r="AY7" s="70"/>
      <c r="AZ7" s="70"/>
      <c r="BA7" s="67"/>
      <c r="BB7" s="67"/>
      <c r="BC7" s="67"/>
      <c r="BD7" s="67"/>
      <c r="BE7" s="67"/>
      <c r="BF7" s="67"/>
      <c r="BG7" s="67"/>
      <c r="BH7" s="72"/>
      <c r="BI7" s="72"/>
      <c r="BJ7" s="67"/>
      <c r="BK7" s="67"/>
      <c r="BL7" s="67"/>
      <c r="BM7" s="85"/>
      <c r="BN7" s="67"/>
      <c r="BO7" s="67"/>
      <c r="BP7" s="67"/>
      <c r="BQ7" s="67"/>
      <c r="BR7" s="67"/>
      <c r="BS7" s="67"/>
      <c r="BT7" s="77"/>
    </row>
    <row r="8" spans="1:72" ht="18.600000000000001" customHeight="1" x14ac:dyDescent="0.2">
      <c r="A8" s="51" t="s">
        <v>48</v>
      </c>
      <c r="B8" s="52">
        <f>'[1]Carichi unitari'!$I$46*100</f>
        <v>30</v>
      </c>
      <c r="E8" s="41"/>
      <c r="F8" s="84" t="s">
        <v>58</v>
      </c>
      <c r="G8" s="67"/>
      <c r="H8" s="67"/>
      <c r="I8" s="67"/>
      <c r="J8" s="67"/>
      <c r="K8" s="67"/>
      <c r="L8" s="70"/>
      <c r="M8" s="71"/>
      <c r="N8" s="67"/>
      <c r="O8" s="67"/>
      <c r="P8" s="67"/>
      <c r="Q8" s="67"/>
      <c r="R8" s="67"/>
      <c r="S8" s="67"/>
      <c r="T8" s="70"/>
      <c r="U8" s="70"/>
      <c r="V8" s="67"/>
      <c r="W8" s="67"/>
      <c r="X8" s="67"/>
      <c r="Y8" s="67"/>
      <c r="Z8" s="67"/>
      <c r="AA8" s="67"/>
      <c r="AB8" s="67"/>
      <c r="AC8" s="72"/>
      <c r="AD8" s="72"/>
      <c r="AE8" s="67"/>
      <c r="AF8" s="67"/>
      <c r="AG8" s="67"/>
      <c r="AH8" s="67"/>
      <c r="AI8" s="67"/>
      <c r="AJ8" s="70"/>
      <c r="AK8" s="70"/>
      <c r="AL8" s="67"/>
      <c r="AM8" s="67"/>
      <c r="AN8" s="67"/>
      <c r="AO8" s="67"/>
      <c r="AP8" s="67"/>
      <c r="AQ8" s="70"/>
      <c r="AR8" s="71"/>
      <c r="AS8" s="67"/>
      <c r="AT8" s="67"/>
      <c r="AU8" s="67"/>
      <c r="AV8" s="67"/>
      <c r="AW8" s="67"/>
      <c r="AX8" s="67"/>
      <c r="AY8" s="70"/>
      <c r="AZ8" s="70"/>
      <c r="BA8" s="67"/>
      <c r="BB8" s="67"/>
      <c r="BC8" s="67"/>
      <c r="BD8" s="67"/>
      <c r="BE8" s="67"/>
      <c r="BF8" s="67"/>
      <c r="BG8" s="67"/>
      <c r="BH8" s="72"/>
      <c r="BI8" s="72"/>
      <c r="BJ8" s="67"/>
      <c r="BK8" s="67"/>
      <c r="BL8" s="67"/>
      <c r="BM8" s="85"/>
      <c r="BN8" s="67"/>
      <c r="BO8" s="67"/>
      <c r="BP8" s="67"/>
      <c r="BQ8" s="67"/>
      <c r="BR8" s="67"/>
      <c r="BS8" s="67"/>
      <c r="BT8" s="77"/>
    </row>
    <row r="9" spans="1:72" ht="16.5" thickBot="1" x14ac:dyDescent="0.25">
      <c r="A9" s="32" t="s">
        <v>49</v>
      </c>
      <c r="B9" s="47">
        <f>'[1]Carichi unitari'!$I$47*100</f>
        <v>70</v>
      </c>
      <c r="E9" s="41"/>
      <c r="F9" s="85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85"/>
      <c r="BN9" s="67"/>
      <c r="BO9" s="67"/>
      <c r="BP9" s="67"/>
      <c r="BQ9" s="67"/>
      <c r="BR9" s="67"/>
      <c r="BS9" s="67"/>
      <c r="BT9" s="77"/>
    </row>
    <row r="10" spans="1:72" ht="21" thickBot="1" x14ac:dyDescent="0.25">
      <c r="A10" s="190"/>
      <c r="B10" s="191"/>
      <c r="E10" s="41"/>
      <c r="F10" s="85"/>
      <c r="G10" s="67"/>
      <c r="H10" s="161">
        <v>1</v>
      </c>
      <c r="I10" s="53"/>
      <c r="J10" s="53"/>
      <c r="K10" s="53"/>
      <c r="L10" s="53"/>
      <c r="M10" s="53"/>
      <c r="N10" s="53"/>
      <c r="O10" s="175">
        <v>2</v>
      </c>
      <c r="P10" s="176"/>
      <c r="Q10" s="177"/>
      <c r="R10" s="53"/>
      <c r="S10" s="53"/>
      <c r="T10" s="53"/>
      <c r="U10" s="53"/>
      <c r="V10" s="53"/>
      <c r="W10" s="53"/>
      <c r="X10" s="175">
        <v>3</v>
      </c>
      <c r="Y10" s="176"/>
      <c r="Z10" s="177"/>
      <c r="AA10" s="53"/>
      <c r="AB10" s="53"/>
      <c r="AC10" s="53"/>
      <c r="AD10" s="53"/>
      <c r="AE10" s="53"/>
      <c r="AF10" s="53"/>
      <c r="AG10" s="53"/>
      <c r="AH10" s="161">
        <v>4</v>
      </c>
      <c r="AI10" s="53"/>
      <c r="AJ10" s="53"/>
      <c r="AK10" s="53"/>
      <c r="AL10" s="53"/>
      <c r="AM10" s="161">
        <v>5</v>
      </c>
      <c r="AN10" s="53"/>
      <c r="AO10" s="53"/>
      <c r="AP10" s="53"/>
      <c r="AQ10" s="53"/>
      <c r="AR10" s="53"/>
      <c r="AS10" s="53"/>
      <c r="AT10" s="53"/>
      <c r="AU10" s="175">
        <v>6</v>
      </c>
      <c r="AV10" s="176"/>
      <c r="AW10" s="177"/>
      <c r="AX10" s="53"/>
      <c r="AY10" s="53"/>
      <c r="AZ10" s="53"/>
      <c r="BA10" s="53"/>
      <c r="BB10" s="53"/>
      <c r="BC10" s="53"/>
      <c r="BD10" s="175">
        <v>7</v>
      </c>
      <c r="BE10" s="176"/>
      <c r="BF10" s="177"/>
      <c r="BG10" s="53"/>
      <c r="BH10" s="53"/>
      <c r="BI10" s="53"/>
      <c r="BJ10" s="53"/>
      <c r="BK10" s="53"/>
      <c r="BL10" s="53"/>
      <c r="BM10" s="161">
        <v>8</v>
      </c>
      <c r="BN10" s="67"/>
      <c r="BO10" s="67"/>
      <c r="BP10" s="67"/>
      <c r="BQ10" s="67"/>
      <c r="BR10" s="67"/>
      <c r="BS10" s="67"/>
      <c r="BT10" s="77"/>
    </row>
    <row r="11" spans="1:72" ht="16.149999999999999" customHeight="1" thickBot="1" x14ac:dyDescent="0.25">
      <c r="A11" s="42" t="s">
        <v>56</v>
      </c>
      <c r="B11" s="40">
        <v>3.3</v>
      </c>
      <c r="E11" s="41"/>
      <c r="F11" s="85">
        <v>10.65</v>
      </c>
      <c r="G11" s="67"/>
      <c r="H11" s="162"/>
      <c r="I11" s="67"/>
      <c r="J11" s="67"/>
      <c r="K11" s="67"/>
      <c r="L11" s="67"/>
      <c r="M11" s="67"/>
      <c r="N11" s="67"/>
      <c r="O11" s="67"/>
      <c r="P11" s="54"/>
      <c r="Q11" s="67"/>
      <c r="R11" s="67"/>
      <c r="S11" s="67"/>
      <c r="T11" s="67"/>
      <c r="U11" s="67"/>
      <c r="V11" s="67"/>
      <c r="W11" s="67"/>
      <c r="X11" s="67"/>
      <c r="Y11" s="54"/>
      <c r="Z11" s="67"/>
      <c r="AA11" s="67"/>
      <c r="AB11" s="67"/>
      <c r="AC11" s="67"/>
      <c r="AD11" s="67"/>
      <c r="AE11" s="67"/>
      <c r="AF11" s="67"/>
      <c r="AH11" s="162"/>
      <c r="AJ11" s="67"/>
      <c r="AK11" s="67"/>
      <c r="AM11" s="162"/>
      <c r="AO11" s="67"/>
      <c r="AP11" s="67"/>
      <c r="AQ11" s="67"/>
      <c r="AR11" s="67"/>
      <c r="AS11" s="67"/>
      <c r="AT11" s="67"/>
      <c r="AU11" s="67"/>
      <c r="AV11" s="54"/>
      <c r="AW11" s="67"/>
      <c r="AX11" s="67"/>
      <c r="AY11" s="67"/>
      <c r="AZ11" s="67"/>
      <c r="BA11" s="67"/>
      <c r="BB11" s="67"/>
      <c r="BC11" s="67"/>
      <c r="BD11" s="67"/>
      <c r="BE11" s="54"/>
      <c r="BF11" s="67"/>
      <c r="BG11" s="67"/>
      <c r="BH11" s="67"/>
      <c r="BI11" s="67"/>
      <c r="BJ11" s="67"/>
      <c r="BK11" s="67"/>
      <c r="BL11" s="67"/>
      <c r="BM11" s="162"/>
      <c r="BN11" s="67"/>
      <c r="BO11" s="67"/>
      <c r="BP11" s="67"/>
      <c r="BQ11" s="75"/>
      <c r="BR11" s="73"/>
      <c r="BS11" s="67"/>
      <c r="BT11" s="77"/>
    </row>
    <row r="12" spans="1:72" ht="13.9" customHeight="1" thickBot="1" x14ac:dyDescent="0.25">
      <c r="E12" s="41"/>
      <c r="F12" s="85"/>
      <c r="G12" s="67"/>
      <c r="H12" s="163"/>
      <c r="I12" s="67"/>
      <c r="J12" s="67"/>
      <c r="K12" s="67"/>
      <c r="L12" s="67"/>
      <c r="M12" s="67"/>
      <c r="N12" s="67"/>
      <c r="O12" s="67"/>
      <c r="P12" s="55"/>
      <c r="Q12" s="67"/>
      <c r="R12" s="67"/>
      <c r="S12" s="67"/>
      <c r="T12" s="67"/>
      <c r="U12" s="67"/>
      <c r="V12" s="67"/>
      <c r="W12" s="67"/>
      <c r="X12" s="67"/>
      <c r="Y12" s="55"/>
      <c r="Z12" s="67"/>
      <c r="AA12" s="67"/>
      <c r="AB12" s="67"/>
      <c r="AC12" s="67"/>
      <c r="AD12" s="67"/>
      <c r="AE12" s="67"/>
      <c r="AF12" s="67"/>
      <c r="AH12" s="163"/>
      <c r="AJ12" s="67"/>
      <c r="AK12" s="67"/>
      <c r="AM12" s="163"/>
      <c r="AO12" s="67"/>
      <c r="AP12" s="67"/>
      <c r="AQ12" s="67"/>
      <c r="AR12" s="67"/>
      <c r="AS12" s="67"/>
      <c r="AT12" s="67"/>
      <c r="AU12" s="67"/>
      <c r="AV12" s="55"/>
      <c r="AW12" s="67"/>
      <c r="AX12" s="67"/>
      <c r="AY12" s="67"/>
      <c r="AZ12" s="67"/>
      <c r="BA12" s="67"/>
      <c r="BB12" s="67"/>
      <c r="BC12" s="67"/>
      <c r="BD12" s="67"/>
      <c r="BE12" s="55"/>
      <c r="BF12" s="67"/>
      <c r="BG12" s="67"/>
      <c r="BH12" s="67"/>
      <c r="BI12" s="67"/>
      <c r="BJ12" s="67"/>
      <c r="BK12" s="67"/>
      <c r="BL12" s="67"/>
      <c r="BM12" s="163"/>
      <c r="BN12" s="67"/>
      <c r="BO12" s="67"/>
      <c r="BP12" s="67"/>
      <c r="BQ12" s="67"/>
      <c r="BR12" s="68"/>
      <c r="BS12" s="67"/>
      <c r="BT12" s="77"/>
    </row>
    <row r="13" spans="1:72" ht="16.5" thickBot="1" x14ac:dyDescent="0.3">
      <c r="A13" s="192" t="s">
        <v>50</v>
      </c>
      <c r="B13" s="193"/>
      <c r="C13" s="194"/>
      <c r="E13" s="41"/>
      <c r="F13" s="85"/>
      <c r="G13" s="67"/>
      <c r="H13" s="55"/>
      <c r="I13" s="67"/>
      <c r="J13" s="67"/>
      <c r="K13" s="67"/>
      <c r="L13" s="67"/>
      <c r="M13" s="67"/>
      <c r="N13" s="67"/>
      <c r="O13" s="67"/>
      <c r="P13" s="55"/>
      <c r="Q13" s="67"/>
      <c r="R13" s="67"/>
      <c r="S13" s="67"/>
      <c r="T13" s="67"/>
      <c r="U13" s="67"/>
      <c r="V13" s="67"/>
      <c r="W13" s="67"/>
      <c r="X13" s="67"/>
      <c r="Y13" s="55"/>
      <c r="Z13" s="67"/>
      <c r="AA13" s="67"/>
      <c r="AB13" s="67"/>
      <c r="AC13" s="67"/>
      <c r="AD13" s="67"/>
      <c r="AE13" s="67"/>
      <c r="AF13" s="67"/>
      <c r="AG13" s="67"/>
      <c r="AH13" s="55"/>
      <c r="AI13" s="67"/>
      <c r="AJ13" s="67"/>
      <c r="AK13" s="67"/>
      <c r="AL13" s="67"/>
      <c r="AM13" s="55"/>
      <c r="AN13" s="67"/>
      <c r="AO13" s="67"/>
      <c r="AP13" s="67"/>
      <c r="AQ13" s="67"/>
      <c r="AR13" s="67"/>
      <c r="AS13" s="67"/>
      <c r="AT13" s="67"/>
      <c r="AU13" s="67"/>
      <c r="AV13" s="55"/>
      <c r="AW13" s="67"/>
      <c r="AX13" s="67"/>
      <c r="AY13" s="67"/>
      <c r="AZ13" s="67"/>
      <c r="BA13" s="67"/>
      <c r="BB13" s="67"/>
      <c r="BC13" s="67"/>
      <c r="BD13" s="67"/>
      <c r="BE13" s="55"/>
      <c r="BF13" s="67"/>
      <c r="BG13" s="67"/>
      <c r="BH13" s="67"/>
      <c r="BI13" s="67"/>
      <c r="BJ13" s="67"/>
      <c r="BK13" s="67"/>
      <c r="BL13" s="67"/>
      <c r="BM13" s="96"/>
      <c r="BN13" s="67"/>
      <c r="BO13" s="67"/>
      <c r="BP13" s="67"/>
      <c r="BQ13" s="67"/>
      <c r="BR13" s="68"/>
      <c r="BS13" s="67"/>
      <c r="BT13" s="77"/>
    </row>
    <row r="14" spans="1:72" ht="16.5" thickBot="1" x14ac:dyDescent="0.25">
      <c r="A14" s="43" t="s">
        <v>51</v>
      </c>
      <c r="B14" s="44" t="s">
        <v>54</v>
      </c>
      <c r="C14" s="39" t="s">
        <v>55</v>
      </c>
      <c r="E14" s="41"/>
      <c r="F14" s="85"/>
      <c r="G14" s="67"/>
      <c r="H14" s="55"/>
      <c r="I14" s="67"/>
      <c r="J14" s="67"/>
      <c r="K14" s="67"/>
      <c r="L14" s="67"/>
      <c r="M14" s="67"/>
      <c r="N14" s="67"/>
      <c r="O14" s="67"/>
      <c r="P14" s="55"/>
      <c r="Q14" s="67"/>
      <c r="R14" s="67"/>
      <c r="S14" s="67"/>
      <c r="T14" s="67"/>
      <c r="U14" s="67"/>
      <c r="V14" s="67"/>
      <c r="W14" s="67"/>
      <c r="X14" s="67"/>
      <c r="Y14" s="55"/>
      <c r="Z14" s="67"/>
      <c r="AA14" s="67"/>
      <c r="AB14" s="67"/>
      <c r="AC14" s="67"/>
      <c r="AD14" s="67"/>
      <c r="AE14" s="67"/>
      <c r="AF14" s="67"/>
      <c r="AG14" s="67"/>
      <c r="AH14" s="55"/>
      <c r="AI14" s="67"/>
      <c r="AJ14" s="67"/>
      <c r="AK14" s="67"/>
      <c r="AL14" s="67"/>
      <c r="AM14" s="55"/>
      <c r="AN14" s="67"/>
      <c r="AO14" s="67"/>
      <c r="AP14" s="67"/>
      <c r="AQ14" s="67"/>
      <c r="AR14" s="67"/>
      <c r="AS14" s="67"/>
      <c r="AT14" s="67"/>
      <c r="AU14" s="67"/>
      <c r="AV14" s="55"/>
      <c r="AW14" s="67"/>
      <c r="AX14" s="67"/>
      <c r="AY14" s="67"/>
      <c r="AZ14" s="67"/>
      <c r="BA14" s="67"/>
      <c r="BB14" s="67"/>
      <c r="BC14" s="67"/>
      <c r="BD14" s="67"/>
      <c r="BE14" s="55"/>
      <c r="BF14" s="67"/>
      <c r="BG14" s="67"/>
      <c r="BH14" s="67"/>
      <c r="BI14" s="67"/>
      <c r="BJ14" s="67"/>
      <c r="BK14" s="67"/>
      <c r="BL14" s="67"/>
      <c r="BM14" s="96"/>
      <c r="BN14" s="67"/>
      <c r="BO14" s="67"/>
      <c r="BP14" s="67"/>
      <c r="BQ14" s="67"/>
      <c r="BR14" s="68"/>
      <c r="BS14" s="67"/>
      <c r="BT14" s="77"/>
    </row>
    <row r="15" spans="1:72" ht="16.5" thickBot="1" x14ac:dyDescent="0.3">
      <c r="A15" s="138" t="s">
        <v>52</v>
      </c>
      <c r="B15" s="46">
        <f>[1]Dimensionamento!E3*100</f>
        <v>30</v>
      </c>
      <c r="C15" s="141">
        <f>[1]Dimensionamento!J3*100</f>
        <v>50</v>
      </c>
      <c r="E15" s="41"/>
      <c r="F15" s="85"/>
      <c r="G15" s="67"/>
      <c r="H15" s="55"/>
      <c r="I15" s="67"/>
      <c r="J15" s="67"/>
      <c r="K15" s="67"/>
      <c r="L15" s="67"/>
      <c r="M15" s="67"/>
      <c r="N15" s="67"/>
      <c r="O15" s="67"/>
      <c r="P15" s="55"/>
      <c r="Q15" s="67"/>
      <c r="R15" s="67"/>
      <c r="S15" s="67"/>
      <c r="T15" s="67"/>
      <c r="U15" s="67"/>
      <c r="V15" s="67"/>
      <c r="W15" s="67"/>
      <c r="X15" s="67"/>
      <c r="Y15" s="55"/>
      <c r="Z15" s="67"/>
      <c r="AA15" s="67"/>
      <c r="AB15" s="67"/>
      <c r="AC15" s="67"/>
      <c r="AD15" s="67"/>
      <c r="AE15" s="67"/>
      <c r="AF15" s="67"/>
      <c r="AG15" s="67"/>
      <c r="AH15" s="55"/>
      <c r="AI15" s="67"/>
      <c r="AJ15" s="67"/>
      <c r="AK15" s="67"/>
      <c r="AL15" s="67"/>
      <c r="AM15" s="55"/>
      <c r="AN15" s="67"/>
      <c r="AO15" s="67"/>
      <c r="AP15" s="67"/>
      <c r="AQ15" s="67"/>
      <c r="AR15" s="67"/>
      <c r="AS15" s="67"/>
      <c r="AT15" s="67"/>
      <c r="AU15" s="67"/>
      <c r="AV15" s="55"/>
      <c r="AW15" s="67"/>
      <c r="AX15" s="67"/>
      <c r="AY15" s="67"/>
      <c r="AZ15" s="67"/>
      <c r="BA15" s="67"/>
      <c r="BB15" s="67"/>
      <c r="BC15" s="67"/>
      <c r="BD15" s="67"/>
      <c r="BE15" s="55"/>
      <c r="BF15" s="67"/>
      <c r="BG15" s="67"/>
      <c r="BH15" s="67"/>
      <c r="BI15" s="67"/>
      <c r="BJ15" s="67"/>
      <c r="BK15" s="67"/>
      <c r="BL15" s="67"/>
      <c r="BM15" s="96"/>
      <c r="BN15" s="67"/>
      <c r="BO15" s="67"/>
      <c r="BP15" s="67"/>
      <c r="BQ15" s="67"/>
      <c r="BR15" s="154">
        <f>'[2]Pianta di progetto'!$D$11</f>
        <v>4.95</v>
      </c>
      <c r="BS15" s="155"/>
      <c r="BT15" s="77"/>
    </row>
    <row r="16" spans="1:72" ht="16.5" thickBot="1" x14ac:dyDescent="0.25">
      <c r="A16" s="142">
        <v>6</v>
      </c>
      <c r="B16" s="34">
        <f>[1]Dimensionamento!E4*100</f>
        <v>30</v>
      </c>
      <c r="C16" s="49">
        <f>[1]Dimensionamento!J4*100</f>
        <v>60</v>
      </c>
      <c r="E16" s="41"/>
      <c r="F16" s="85"/>
      <c r="G16" s="67"/>
      <c r="H16" s="55"/>
      <c r="I16" s="67"/>
      <c r="J16" s="67"/>
      <c r="K16" s="67"/>
      <c r="L16" s="67"/>
      <c r="M16" s="67"/>
      <c r="N16" s="67"/>
      <c r="O16" s="67"/>
      <c r="P16" s="55"/>
      <c r="Q16" s="67"/>
      <c r="R16" s="67"/>
      <c r="S16" s="67"/>
      <c r="T16" s="67"/>
      <c r="U16" s="67"/>
      <c r="V16" s="67"/>
      <c r="W16" s="67"/>
      <c r="X16" s="67"/>
      <c r="Y16" s="55"/>
      <c r="Z16" s="67"/>
      <c r="AA16" s="67"/>
      <c r="AB16" s="67"/>
      <c r="AC16" s="67"/>
      <c r="AD16" s="67"/>
      <c r="AE16" s="67"/>
      <c r="AF16" s="67"/>
      <c r="AG16" s="67"/>
      <c r="AH16" s="55"/>
      <c r="AI16" s="67"/>
      <c r="AJ16" s="67"/>
      <c r="AK16" s="67"/>
      <c r="AL16" s="67"/>
      <c r="AM16" s="55"/>
      <c r="AN16" s="67"/>
      <c r="AO16" s="67"/>
      <c r="AP16" s="67"/>
      <c r="AQ16" s="67"/>
      <c r="AR16" s="67"/>
      <c r="AS16" s="67"/>
      <c r="AT16" s="67"/>
      <c r="AU16" s="67"/>
      <c r="AV16" s="55"/>
      <c r="AW16" s="67"/>
      <c r="AX16" s="67"/>
      <c r="AY16" s="67"/>
      <c r="AZ16" s="67"/>
      <c r="BA16" s="67"/>
      <c r="BB16" s="67"/>
      <c r="BC16" s="67"/>
      <c r="BD16" s="67"/>
      <c r="BE16" s="55"/>
      <c r="BF16" s="67"/>
      <c r="BG16" s="67"/>
      <c r="BH16" s="67"/>
      <c r="BI16" s="67"/>
      <c r="BJ16" s="67"/>
      <c r="BK16" s="67"/>
      <c r="BL16" s="67"/>
      <c r="BM16" s="96"/>
      <c r="BN16" s="67"/>
      <c r="BO16" s="67"/>
      <c r="BP16" s="67"/>
      <c r="BQ16" s="67"/>
      <c r="BR16" s="68"/>
      <c r="BS16" s="67"/>
      <c r="BT16" s="77"/>
    </row>
    <row r="17" spans="1:72" ht="15.75" x14ac:dyDescent="0.2">
      <c r="A17" s="139">
        <v>5</v>
      </c>
      <c r="B17" s="136">
        <f>[1]Dimensionamento!E5*100</f>
        <v>30</v>
      </c>
      <c r="C17" s="137">
        <f>[1]Dimensionamento!J5*100</f>
        <v>60</v>
      </c>
      <c r="E17" s="41"/>
      <c r="F17" s="85"/>
      <c r="G17" s="67"/>
      <c r="H17" s="55"/>
      <c r="I17" s="67"/>
      <c r="J17" s="67"/>
      <c r="K17" s="67"/>
      <c r="L17" s="67"/>
      <c r="M17" s="67"/>
      <c r="N17" s="67"/>
      <c r="O17" s="67"/>
      <c r="P17" s="55"/>
      <c r="Q17" s="67"/>
      <c r="R17" s="67"/>
      <c r="S17" s="67"/>
      <c r="T17" s="67"/>
      <c r="U17" s="67"/>
      <c r="V17" s="67"/>
      <c r="W17" s="67"/>
      <c r="X17" s="67"/>
      <c r="Y17" s="55"/>
      <c r="Z17" s="67"/>
      <c r="AA17" s="67"/>
      <c r="AB17" s="67"/>
      <c r="AC17" s="67"/>
      <c r="AD17" s="67"/>
      <c r="AE17" s="67"/>
      <c r="AF17" s="67"/>
      <c r="AG17" s="67"/>
      <c r="AH17" s="55"/>
      <c r="AI17" s="67"/>
      <c r="AJ17" s="67"/>
      <c r="AK17" s="67"/>
      <c r="AL17" s="67"/>
      <c r="AM17" s="55"/>
      <c r="AN17" s="67"/>
      <c r="AO17" s="67"/>
      <c r="AP17" s="67"/>
      <c r="AQ17" s="67"/>
      <c r="AR17" s="67"/>
      <c r="AS17" s="67"/>
      <c r="AT17" s="67"/>
      <c r="AU17" s="67"/>
      <c r="AV17" s="55"/>
      <c r="AW17" s="67"/>
      <c r="AX17" s="67"/>
      <c r="AY17" s="67"/>
      <c r="AZ17" s="67"/>
      <c r="BA17" s="67"/>
      <c r="BB17" s="67"/>
      <c r="BC17" s="67"/>
      <c r="BD17" s="67"/>
      <c r="BE17" s="55"/>
      <c r="BF17" s="67"/>
      <c r="BG17" s="67"/>
      <c r="BH17" s="67"/>
      <c r="BI17" s="67"/>
      <c r="BJ17" s="67"/>
      <c r="BK17" s="67"/>
      <c r="BL17" s="67"/>
      <c r="BM17" s="96"/>
      <c r="BN17" s="67"/>
      <c r="BO17" s="67"/>
      <c r="BP17" s="67"/>
      <c r="BQ17" s="67"/>
      <c r="BR17" s="68"/>
      <c r="BS17" s="67"/>
      <c r="BT17" s="77"/>
    </row>
    <row r="18" spans="1:72" ht="16.5" thickBot="1" x14ac:dyDescent="0.25">
      <c r="A18" s="139">
        <v>4</v>
      </c>
      <c r="B18" s="136">
        <f>[1]Dimensionamento!E6*100</f>
        <v>30</v>
      </c>
      <c r="C18" s="137">
        <f>[1]Dimensionamento!J6*100</f>
        <v>70</v>
      </c>
      <c r="E18" s="41"/>
      <c r="F18" s="85"/>
      <c r="G18" s="67"/>
      <c r="H18" s="55"/>
      <c r="I18" s="67"/>
      <c r="J18" s="67"/>
      <c r="K18" s="67"/>
      <c r="L18" s="67"/>
      <c r="M18" s="67"/>
      <c r="N18" s="67"/>
      <c r="O18" s="67"/>
      <c r="P18" s="56"/>
      <c r="Q18" s="67"/>
      <c r="R18" s="67"/>
      <c r="S18" s="67"/>
      <c r="T18" s="67"/>
      <c r="U18" s="67"/>
      <c r="V18" s="67"/>
      <c r="W18" s="67"/>
      <c r="X18" s="67"/>
      <c r="Y18" s="56"/>
      <c r="Z18" s="67"/>
      <c r="AA18" s="67"/>
      <c r="AB18" s="67"/>
      <c r="AC18" s="67"/>
      <c r="AD18" s="67"/>
      <c r="AE18" s="67"/>
      <c r="AF18" s="67"/>
      <c r="AG18" s="67"/>
      <c r="AH18" s="56"/>
      <c r="AI18" s="67"/>
      <c r="AJ18" s="67"/>
      <c r="AK18" s="67"/>
      <c r="AL18" s="67"/>
      <c r="AM18" s="56"/>
      <c r="AN18" s="67"/>
      <c r="AO18" s="67"/>
      <c r="AP18" s="67"/>
      <c r="AQ18" s="67"/>
      <c r="AR18" s="67"/>
      <c r="AS18" s="67"/>
      <c r="AT18" s="67"/>
      <c r="AU18" s="67"/>
      <c r="AV18" s="56"/>
      <c r="AW18" s="67"/>
      <c r="AX18" s="67"/>
      <c r="AY18" s="67"/>
      <c r="AZ18" s="67"/>
      <c r="BA18" s="67"/>
      <c r="BB18" s="67"/>
      <c r="BC18" s="67"/>
      <c r="BD18" s="67"/>
      <c r="BE18" s="56"/>
      <c r="BF18" s="67"/>
      <c r="BG18" s="67"/>
      <c r="BH18" s="67"/>
      <c r="BI18" s="67"/>
      <c r="BJ18" s="67"/>
      <c r="BK18" s="67"/>
      <c r="BL18" s="67"/>
      <c r="BM18" s="96"/>
      <c r="BN18" s="67"/>
      <c r="BO18" s="67"/>
      <c r="BP18" s="67"/>
      <c r="BQ18" s="67"/>
      <c r="BR18" s="68"/>
      <c r="BS18" s="67"/>
      <c r="BT18" s="77"/>
    </row>
    <row r="19" spans="1:72" ht="16.5" thickBot="1" x14ac:dyDescent="0.25">
      <c r="A19" s="139">
        <v>3</v>
      </c>
      <c r="B19" s="136">
        <f>[1]Dimensionamento!E7*100</f>
        <v>30</v>
      </c>
      <c r="C19" s="137">
        <f>[1]Dimensionamento!J7*100</f>
        <v>70</v>
      </c>
      <c r="E19" s="41"/>
      <c r="F19" s="85"/>
      <c r="G19" s="67"/>
      <c r="H19" s="161">
        <v>9</v>
      </c>
      <c r="I19" s="67"/>
      <c r="J19" s="67"/>
      <c r="K19" s="67"/>
      <c r="L19" s="67"/>
      <c r="M19" s="67"/>
      <c r="N19" s="67"/>
      <c r="O19" s="67"/>
      <c r="P19" s="161">
        <v>10</v>
      </c>
      <c r="Q19" s="67"/>
      <c r="R19" s="67"/>
      <c r="S19" s="67"/>
      <c r="T19" s="67"/>
      <c r="U19" s="67"/>
      <c r="V19" s="67"/>
      <c r="W19" s="67"/>
      <c r="X19" s="67"/>
      <c r="Y19" s="161">
        <v>11</v>
      </c>
      <c r="Z19" s="67"/>
      <c r="AA19" s="67"/>
      <c r="AB19" s="67"/>
      <c r="AC19" s="67"/>
      <c r="AD19" s="67"/>
      <c r="AE19" s="67"/>
      <c r="AF19" s="67"/>
      <c r="AG19" s="67"/>
      <c r="AH19" s="161">
        <v>12</v>
      </c>
      <c r="AI19" s="67"/>
      <c r="AJ19" s="67"/>
      <c r="AK19" s="67"/>
      <c r="AL19" s="67"/>
      <c r="AM19" s="161">
        <v>13</v>
      </c>
      <c r="AN19" s="67"/>
      <c r="AO19" s="67"/>
      <c r="AP19" s="67"/>
      <c r="AQ19" s="67"/>
      <c r="AR19" s="67"/>
      <c r="AS19" s="67"/>
      <c r="AT19" s="67"/>
      <c r="AU19" s="67"/>
      <c r="AV19" s="161">
        <v>14</v>
      </c>
      <c r="AW19" s="67"/>
      <c r="AX19" s="67"/>
      <c r="AY19" s="67"/>
      <c r="AZ19" s="67"/>
      <c r="BA19" s="67"/>
      <c r="BB19" s="67"/>
      <c r="BC19" s="67"/>
      <c r="BD19" s="67"/>
      <c r="BE19" s="161">
        <v>15</v>
      </c>
      <c r="BF19" s="67"/>
      <c r="BG19" s="67"/>
      <c r="BH19" s="67"/>
      <c r="BI19" s="67"/>
      <c r="BJ19" s="67"/>
      <c r="BK19" s="67"/>
      <c r="BL19" s="67"/>
      <c r="BM19" s="161">
        <v>16</v>
      </c>
      <c r="BN19" s="67"/>
      <c r="BO19" s="67"/>
      <c r="BP19" s="67"/>
      <c r="BQ19" s="64"/>
      <c r="BR19" s="65"/>
      <c r="BS19" s="67"/>
      <c r="BT19" s="77"/>
    </row>
    <row r="20" spans="1:72" ht="16.5" thickBot="1" x14ac:dyDescent="0.25">
      <c r="A20" s="140">
        <v>2</v>
      </c>
      <c r="B20" s="134">
        <f>[1]Dimensionamento!$E$3*100</f>
        <v>30</v>
      </c>
      <c r="C20" s="135">
        <f>[1]Dimensionamento!J8*100</f>
        <v>70</v>
      </c>
      <c r="E20" s="41"/>
      <c r="F20" s="85">
        <v>5.7</v>
      </c>
      <c r="G20" s="67"/>
      <c r="H20" s="162"/>
      <c r="I20" s="57"/>
      <c r="J20" s="58"/>
      <c r="K20" s="58"/>
      <c r="L20" s="58"/>
      <c r="M20" s="58"/>
      <c r="N20" s="58"/>
      <c r="O20" s="59"/>
      <c r="P20" s="162"/>
      <c r="Q20" s="60"/>
      <c r="R20" s="53"/>
      <c r="S20" s="53"/>
      <c r="T20" s="53"/>
      <c r="U20" s="53"/>
      <c r="V20" s="53"/>
      <c r="W20" s="53"/>
      <c r="X20" s="53"/>
      <c r="Y20" s="162"/>
      <c r="Z20" s="60"/>
      <c r="AA20" s="53"/>
      <c r="AB20" s="53"/>
      <c r="AC20" s="53"/>
      <c r="AD20" s="53"/>
      <c r="AE20" s="53"/>
      <c r="AF20" s="53"/>
      <c r="AG20" s="53"/>
      <c r="AH20" s="162"/>
      <c r="AI20" s="58"/>
      <c r="AJ20" s="58"/>
      <c r="AK20" s="58"/>
      <c r="AL20" s="58"/>
      <c r="AM20" s="162"/>
      <c r="AN20" s="60"/>
      <c r="AO20" s="53"/>
      <c r="AP20" s="53"/>
      <c r="AQ20" s="53"/>
      <c r="AR20" s="53"/>
      <c r="AS20" s="53"/>
      <c r="AT20" s="53"/>
      <c r="AU20" s="53"/>
      <c r="AV20" s="162"/>
      <c r="AW20" s="60"/>
      <c r="AX20" s="53"/>
      <c r="AY20" s="53"/>
      <c r="AZ20" s="53"/>
      <c r="BA20" s="53"/>
      <c r="BB20" s="53"/>
      <c r="BC20" s="53"/>
      <c r="BD20" s="53"/>
      <c r="BE20" s="162"/>
      <c r="BF20" s="57"/>
      <c r="BG20" s="58"/>
      <c r="BH20" s="58"/>
      <c r="BI20" s="58"/>
      <c r="BJ20" s="58"/>
      <c r="BK20" s="58"/>
      <c r="BL20" s="59"/>
      <c r="BM20" s="162"/>
      <c r="BN20" s="67"/>
      <c r="BO20" s="67"/>
      <c r="BP20" s="67"/>
      <c r="BQ20" s="67"/>
      <c r="BR20" s="67"/>
      <c r="BS20" s="67"/>
      <c r="BT20" s="77"/>
    </row>
    <row r="21" spans="1:72" ht="13.5" thickBot="1" x14ac:dyDescent="0.25">
      <c r="A21" s="195"/>
      <c r="B21" s="196"/>
      <c r="C21" s="197"/>
      <c r="E21" s="41"/>
      <c r="F21" s="85"/>
      <c r="G21" s="67"/>
      <c r="H21" s="163"/>
      <c r="I21" s="67"/>
      <c r="J21" s="67"/>
      <c r="K21" s="67"/>
      <c r="L21" s="67"/>
      <c r="M21" s="67"/>
      <c r="N21" s="67"/>
      <c r="O21" s="67"/>
      <c r="P21" s="163"/>
      <c r="Q21" s="67"/>
      <c r="R21" s="67"/>
      <c r="S21" s="67"/>
      <c r="T21" s="67"/>
      <c r="U21" s="67"/>
      <c r="V21" s="67"/>
      <c r="W21" s="67"/>
      <c r="X21" s="67"/>
      <c r="Y21" s="163"/>
      <c r="Z21" s="67"/>
      <c r="AA21" s="67"/>
      <c r="AB21" s="67"/>
      <c r="AC21" s="67"/>
      <c r="AD21" s="67"/>
      <c r="AE21" s="67"/>
      <c r="AF21" s="67"/>
      <c r="AG21" s="67"/>
      <c r="AH21" s="163"/>
      <c r="AI21" s="67"/>
      <c r="AJ21" s="67"/>
      <c r="AK21" s="67"/>
      <c r="AL21" s="67"/>
      <c r="AM21" s="163"/>
      <c r="AN21" s="67"/>
      <c r="AO21" s="67"/>
      <c r="AP21" s="67"/>
      <c r="AQ21" s="67"/>
      <c r="AR21" s="67"/>
      <c r="AS21" s="67"/>
      <c r="AT21" s="67"/>
      <c r="AU21" s="67"/>
      <c r="AV21" s="163"/>
      <c r="AW21" s="67"/>
      <c r="AX21" s="67"/>
      <c r="AY21" s="67"/>
      <c r="AZ21" s="67"/>
      <c r="BA21" s="67"/>
      <c r="BB21" s="67"/>
      <c r="BC21" s="67"/>
      <c r="BD21" s="67"/>
      <c r="BE21" s="163"/>
      <c r="BF21" s="67"/>
      <c r="BG21" s="67"/>
      <c r="BH21" s="67"/>
      <c r="BI21" s="67"/>
      <c r="BJ21" s="67"/>
      <c r="BK21" s="67"/>
      <c r="BL21" s="67"/>
      <c r="BM21" s="163"/>
      <c r="BN21" s="67"/>
      <c r="BO21" s="67"/>
      <c r="BP21" s="67"/>
      <c r="BQ21" s="75"/>
      <c r="BR21" s="73"/>
      <c r="BS21" s="67"/>
      <c r="BT21" s="77"/>
    </row>
    <row r="22" spans="1:72" ht="13.5" thickBot="1" x14ac:dyDescent="0.25">
      <c r="A22" s="207" t="s">
        <v>60</v>
      </c>
      <c r="B22" s="208"/>
      <c r="C22" s="209"/>
      <c r="E22" s="41"/>
      <c r="F22" s="85"/>
      <c r="G22" s="67"/>
      <c r="H22" s="55"/>
      <c r="I22" s="67"/>
      <c r="J22" s="67"/>
      <c r="K22" s="67"/>
      <c r="L22" s="67"/>
      <c r="M22" s="67"/>
      <c r="N22" s="67"/>
      <c r="O22" s="67"/>
      <c r="P22" s="61"/>
      <c r="Q22" s="67"/>
      <c r="R22" s="67"/>
      <c r="S22" s="67"/>
      <c r="T22" s="67"/>
      <c r="U22" s="67"/>
      <c r="V22" s="67"/>
      <c r="W22" s="67"/>
      <c r="X22" s="67"/>
      <c r="Y22" s="61"/>
      <c r="Z22" s="67"/>
      <c r="AA22" s="67"/>
      <c r="AB22" s="67"/>
      <c r="AC22" s="67"/>
      <c r="AD22" s="67"/>
      <c r="AE22" s="67"/>
      <c r="AF22" s="67"/>
      <c r="AG22" s="67"/>
      <c r="AH22" s="54"/>
      <c r="AI22" s="67"/>
      <c r="AJ22" s="67"/>
      <c r="AK22" s="67"/>
      <c r="AL22" s="67"/>
      <c r="AM22" s="54"/>
      <c r="AN22" s="67"/>
      <c r="AO22" s="67"/>
      <c r="AP22" s="67"/>
      <c r="AQ22" s="67"/>
      <c r="AR22" s="67"/>
      <c r="AS22" s="67"/>
      <c r="AT22" s="67"/>
      <c r="AU22" s="67"/>
      <c r="AV22" s="61"/>
      <c r="AW22" s="67"/>
      <c r="AX22" s="67"/>
      <c r="AY22" s="67"/>
      <c r="AZ22" s="67"/>
      <c r="BA22" s="67"/>
      <c r="BB22" s="67"/>
      <c r="BC22" s="67"/>
      <c r="BD22" s="67"/>
      <c r="BE22" s="61"/>
      <c r="BF22" s="67"/>
      <c r="BG22" s="67"/>
      <c r="BH22" s="67"/>
      <c r="BI22" s="67"/>
      <c r="BJ22" s="67"/>
      <c r="BK22" s="67"/>
      <c r="BL22" s="67"/>
      <c r="BM22" s="96"/>
      <c r="BN22" s="67"/>
      <c r="BO22" s="67"/>
      <c r="BP22" s="67"/>
      <c r="BQ22" s="67"/>
      <c r="BR22" s="68"/>
      <c r="BS22" s="67"/>
      <c r="BT22" s="77"/>
    </row>
    <row r="23" spans="1:72" ht="16.5" thickBot="1" x14ac:dyDescent="0.25">
      <c r="A23" s="45">
        <f>A16</f>
        <v>6</v>
      </c>
      <c r="B23" s="34">
        <f>B16</f>
        <v>30</v>
      </c>
      <c r="C23" s="49">
        <f>C16</f>
        <v>60</v>
      </c>
      <c r="E23" s="41"/>
      <c r="F23" s="85"/>
      <c r="G23" s="67"/>
      <c r="H23" s="55"/>
      <c r="I23" s="67"/>
      <c r="J23" s="67"/>
      <c r="K23" s="67"/>
      <c r="L23" s="67"/>
      <c r="M23" s="67"/>
      <c r="N23" s="67"/>
      <c r="O23" s="67"/>
      <c r="P23" s="62"/>
      <c r="Q23" s="67"/>
      <c r="R23" s="67"/>
      <c r="S23" s="67"/>
      <c r="T23" s="67"/>
      <c r="U23" s="67"/>
      <c r="V23" s="67"/>
      <c r="W23" s="67"/>
      <c r="X23" s="67"/>
      <c r="Y23" s="62"/>
      <c r="Z23" s="67"/>
      <c r="AA23" s="67"/>
      <c r="AB23" s="67"/>
      <c r="AC23" s="67"/>
      <c r="AD23" s="67"/>
      <c r="AE23" s="67"/>
      <c r="AF23" s="67"/>
      <c r="AG23" s="67"/>
      <c r="AH23" s="55"/>
      <c r="AI23" s="67"/>
      <c r="AJ23" s="67"/>
      <c r="AK23" s="67"/>
      <c r="AL23" s="67"/>
      <c r="AM23" s="55"/>
      <c r="AN23" s="67"/>
      <c r="AO23" s="67"/>
      <c r="AP23" s="67"/>
      <c r="AQ23" s="67"/>
      <c r="AR23" s="67"/>
      <c r="AS23" s="67"/>
      <c r="AT23" s="67"/>
      <c r="AU23" s="67"/>
      <c r="AV23" s="62"/>
      <c r="AW23" s="67"/>
      <c r="AX23" s="67"/>
      <c r="AY23" s="67"/>
      <c r="AZ23" s="67"/>
      <c r="BA23" s="67"/>
      <c r="BB23" s="67"/>
      <c r="BC23" s="67"/>
      <c r="BD23" s="67"/>
      <c r="BE23" s="62"/>
      <c r="BF23" s="67"/>
      <c r="BG23" s="67"/>
      <c r="BH23" s="67"/>
      <c r="BI23" s="67"/>
      <c r="BJ23" s="67"/>
      <c r="BK23" s="67"/>
      <c r="BL23" s="67"/>
      <c r="BM23" s="96"/>
      <c r="BN23" s="67"/>
      <c r="BO23" s="67"/>
      <c r="BP23" s="67"/>
      <c r="BQ23" s="67"/>
      <c r="BR23" s="68"/>
      <c r="BS23" s="67"/>
      <c r="BT23" s="77"/>
    </row>
    <row r="24" spans="1:72" ht="13.5" thickBot="1" x14ac:dyDescent="0.25">
      <c r="E24" s="41"/>
      <c r="F24" s="85"/>
      <c r="G24" s="67"/>
      <c r="H24" s="55"/>
      <c r="I24" s="67"/>
      <c r="J24" s="67"/>
      <c r="K24" s="67"/>
      <c r="L24" s="67"/>
      <c r="M24" s="67"/>
      <c r="N24" s="67"/>
      <c r="O24" s="67"/>
      <c r="P24" s="62"/>
      <c r="Q24" s="67"/>
      <c r="R24" s="67"/>
      <c r="S24" s="67"/>
      <c r="T24" s="67"/>
      <c r="U24" s="67"/>
      <c r="V24" s="67"/>
      <c r="W24" s="67"/>
      <c r="X24" s="67"/>
      <c r="Y24" s="62"/>
      <c r="Z24" s="67"/>
      <c r="AA24" s="67"/>
      <c r="AB24" s="67"/>
      <c r="AC24" s="67"/>
      <c r="AD24" s="67"/>
      <c r="AE24" s="67"/>
      <c r="AF24" s="67"/>
      <c r="AG24" s="67"/>
      <c r="AH24" s="55"/>
      <c r="AI24" s="67"/>
      <c r="AJ24" s="67"/>
      <c r="AK24" s="67"/>
      <c r="AL24" s="67"/>
      <c r="AM24" s="55"/>
      <c r="AN24" s="67"/>
      <c r="AO24" s="67"/>
      <c r="AP24" s="67"/>
      <c r="AQ24" s="67"/>
      <c r="AR24" s="67"/>
      <c r="AS24" s="67"/>
      <c r="AT24" s="67"/>
      <c r="AU24" s="67"/>
      <c r="AV24" s="62"/>
      <c r="AW24" s="67"/>
      <c r="AX24" s="67"/>
      <c r="AY24" s="67"/>
      <c r="AZ24" s="67"/>
      <c r="BA24" s="67"/>
      <c r="BB24" s="67"/>
      <c r="BC24" s="67"/>
      <c r="BD24" s="67"/>
      <c r="BE24" s="62"/>
      <c r="BF24" s="67"/>
      <c r="BG24" s="67"/>
      <c r="BH24" s="67"/>
      <c r="BI24" s="67"/>
      <c r="BJ24" s="67"/>
      <c r="BK24" s="67"/>
      <c r="BL24" s="67"/>
      <c r="BM24" s="96"/>
      <c r="BN24" s="67"/>
      <c r="BO24" s="67"/>
      <c r="BP24" s="67"/>
      <c r="BQ24" s="67"/>
      <c r="BR24" s="68"/>
      <c r="BS24" s="67"/>
      <c r="BT24" s="77"/>
    </row>
    <row r="25" spans="1:72" ht="21.6" customHeight="1" thickBot="1" x14ac:dyDescent="0.3">
      <c r="A25" s="143" t="s">
        <v>61</v>
      </c>
      <c r="B25" s="185"/>
      <c r="C25" s="144"/>
      <c r="E25" s="41"/>
      <c r="F25" s="85"/>
      <c r="G25" s="67"/>
      <c r="H25" s="55"/>
      <c r="I25" s="67"/>
      <c r="J25" s="67"/>
      <c r="K25" s="67"/>
      <c r="L25" s="67"/>
      <c r="M25" s="67"/>
      <c r="N25" s="67"/>
      <c r="O25" s="67"/>
      <c r="P25" s="62"/>
      <c r="Q25" s="67"/>
      <c r="R25" s="67"/>
      <c r="S25" s="67"/>
      <c r="T25" s="67"/>
      <c r="U25" s="67"/>
      <c r="V25" s="67"/>
      <c r="W25" s="67"/>
      <c r="X25" s="67"/>
      <c r="Y25" s="62"/>
      <c r="Z25" s="67"/>
      <c r="AA25" s="67"/>
      <c r="AB25" s="67"/>
      <c r="AC25" s="67"/>
      <c r="AD25" s="67"/>
      <c r="AE25" s="67"/>
      <c r="AF25" s="67"/>
      <c r="AG25" s="67"/>
      <c r="AH25" s="55"/>
      <c r="AI25" s="67"/>
      <c r="AJ25" s="67"/>
      <c r="AK25" s="67"/>
      <c r="AL25" s="67"/>
      <c r="AM25" s="55"/>
      <c r="AN25" s="67"/>
      <c r="AO25" s="67"/>
      <c r="AP25" s="67"/>
      <c r="AQ25" s="67"/>
      <c r="AR25" s="67"/>
      <c r="AS25" s="67"/>
      <c r="AT25" s="67"/>
      <c r="AU25" s="67"/>
      <c r="AV25" s="62"/>
      <c r="AW25" s="67"/>
      <c r="AX25" s="67"/>
      <c r="AY25" s="67"/>
      <c r="AZ25" s="67"/>
      <c r="BA25" s="67"/>
      <c r="BB25" s="67"/>
      <c r="BC25" s="67"/>
      <c r="BD25" s="67"/>
      <c r="BE25" s="62"/>
      <c r="BF25" s="67"/>
      <c r="BG25" s="67"/>
      <c r="BH25" s="67"/>
      <c r="BI25" s="67"/>
      <c r="BJ25" s="67"/>
      <c r="BK25" s="67"/>
      <c r="BL25" s="67"/>
      <c r="BM25" s="96"/>
      <c r="BN25" s="67"/>
      <c r="BO25" s="67"/>
      <c r="BP25" s="67"/>
      <c r="BQ25" s="67"/>
      <c r="BR25" s="154">
        <f>'[2]Pianta di progetto'!$D$21</f>
        <v>5.35</v>
      </c>
      <c r="BS25" s="155"/>
      <c r="BT25" s="77"/>
    </row>
    <row r="26" spans="1:72" ht="18" customHeight="1" x14ac:dyDescent="0.2">
      <c r="A26" s="112" t="s">
        <v>62</v>
      </c>
      <c r="B26" s="183">
        <f>BV105/1000</f>
        <v>15.633853556763617</v>
      </c>
      <c r="C26" s="184"/>
      <c r="E26" s="41"/>
      <c r="F26" s="85"/>
      <c r="G26" s="67"/>
      <c r="H26" s="55"/>
      <c r="I26" s="67"/>
      <c r="J26" s="67"/>
      <c r="K26" s="67"/>
      <c r="L26" s="67"/>
      <c r="M26" s="67"/>
      <c r="N26" s="67"/>
      <c r="O26" s="67"/>
      <c r="P26" s="62"/>
      <c r="Q26" s="67"/>
      <c r="R26" s="67"/>
      <c r="S26" s="67"/>
      <c r="T26" s="67"/>
      <c r="U26" s="67"/>
      <c r="V26" s="67"/>
      <c r="W26" s="67"/>
      <c r="X26" s="67"/>
      <c r="Y26" s="62"/>
      <c r="Z26" s="67"/>
      <c r="AA26" s="67"/>
      <c r="AB26" s="67"/>
      <c r="AC26" s="67"/>
      <c r="AD26" s="67"/>
      <c r="AE26" s="67"/>
      <c r="AF26" s="67"/>
      <c r="AG26" s="67"/>
      <c r="AH26" s="55"/>
      <c r="AI26" s="67"/>
      <c r="AJ26" s="67"/>
      <c r="AK26" s="67"/>
      <c r="AL26" s="67"/>
      <c r="AM26" s="55"/>
      <c r="AN26" s="67"/>
      <c r="AO26" s="67"/>
      <c r="AP26" s="67"/>
      <c r="AQ26" s="67"/>
      <c r="AR26" s="67"/>
      <c r="AS26" s="67"/>
      <c r="AT26" s="67"/>
      <c r="AU26" s="67"/>
      <c r="AV26" s="62"/>
      <c r="AW26" s="67"/>
      <c r="AX26" s="67"/>
      <c r="AY26" s="67"/>
      <c r="AZ26" s="67"/>
      <c r="BA26" s="67"/>
      <c r="BB26" s="67"/>
      <c r="BC26" s="67"/>
      <c r="BD26" s="67"/>
      <c r="BE26" s="62"/>
      <c r="BF26" s="67"/>
      <c r="BG26" s="67"/>
      <c r="BH26" s="67"/>
      <c r="BI26" s="67"/>
      <c r="BJ26" s="67"/>
      <c r="BK26" s="67"/>
      <c r="BL26" s="67"/>
      <c r="BM26" s="96"/>
      <c r="BN26" s="67"/>
      <c r="BO26" s="67"/>
      <c r="BP26" s="67"/>
      <c r="BQ26" s="67"/>
      <c r="BR26" s="68"/>
      <c r="BS26" s="67"/>
      <c r="BT26" s="77"/>
    </row>
    <row r="27" spans="1:72" ht="18" customHeight="1" thickBot="1" x14ac:dyDescent="0.25">
      <c r="A27" s="113" t="s">
        <v>63</v>
      </c>
      <c r="B27" s="181">
        <f>BX69/1000</f>
        <v>5.5383024828944976</v>
      </c>
      <c r="C27" s="182"/>
      <c r="E27" s="41"/>
      <c r="F27" s="85"/>
      <c r="G27" s="67"/>
      <c r="H27" s="55"/>
      <c r="I27" s="67"/>
      <c r="J27" s="67"/>
      <c r="K27" s="67"/>
      <c r="L27" s="67"/>
      <c r="M27" s="67"/>
      <c r="N27" s="67"/>
      <c r="O27" s="67"/>
      <c r="P27" s="62"/>
      <c r="Q27" s="67"/>
      <c r="R27" s="67"/>
      <c r="S27" s="67"/>
      <c r="T27" s="67"/>
      <c r="U27" s="67"/>
      <c r="V27" s="67"/>
      <c r="W27" s="67"/>
      <c r="X27" s="67"/>
      <c r="Y27" s="62"/>
      <c r="Z27" s="67"/>
      <c r="AA27" s="67"/>
      <c r="AB27" s="67"/>
      <c r="AC27" s="67"/>
      <c r="AD27" s="67"/>
      <c r="AE27" s="67"/>
      <c r="AF27" s="67"/>
      <c r="AG27" s="67"/>
      <c r="AH27" s="55"/>
      <c r="AI27" s="67"/>
      <c r="AJ27" s="67"/>
      <c r="AK27" s="67"/>
      <c r="AL27" s="67"/>
      <c r="AM27" s="55"/>
      <c r="AN27" s="67"/>
      <c r="AO27" s="67"/>
      <c r="AP27" s="67"/>
      <c r="AQ27" s="67"/>
      <c r="AR27" s="67"/>
      <c r="AS27" s="67"/>
      <c r="AT27" s="67"/>
      <c r="AU27" s="67"/>
      <c r="AV27" s="62"/>
      <c r="AW27" s="67"/>
      <c r="AX27" s="67"/>
      <c r="AY27" s="67"/>
      <c r="AZ27" s="67"/>
      <c r="BA27" s="67"/>
      <c r="BB27" s="67"/>
      <c r="BC27" s="67"/>
      <c r="BD27" s="67"/>
      <c r="BE27" s="62"/>
      <c r="BF27" s="67"/>
      <c r="BG27" s="67"/>
      <c r="BH27" s="67"/>
      <c r="BI27" s="67"/>
      <c r="BJ27" s="67"/>
      <c r="BK27" s="67"/>
      <c r="BL27" s="67"/>
      <c r="BM27" s="96"/>
      <c r="BN27" s="67"/>
      <c r="BO27" s="67"/>
      <c r="BP27" s="67"/>
      <c r="BQ27" s="67"/>
      <c r="BR27" s="68"/>
      <c r="BS27" s="67"/>
      <c r="BT27" s="77"/>
    </row>
    <row r="28" spans="1:72" ht="13.15" customHeight="1" x14ac:dyDescent="0.2">
      <c r="E28" s="41"/>
      <c r="F28" s="85"/>
      <c r="G28" s="67"/>
      <c r="H28" s="161">
        <v>17</v>
      </c>
      <c r="I28" s="67"/>
      <c r="J28" s="67"/>
      <c r="K28" s="67"/>
      <c r="L28" s="67"/>
      <c r="M28" s="67"/>
      <c r="N28" s="67"/>
      <c r="O28" s="67"/>
      <c r="P28" s="62"/>
      <c r="Q28" s="67"/>
      <c r="R28" s="67"/>
      <c r="S28" s="67"/>
      <c r="T28" s="67"/>
      <c r="U28" s="67"/>
      <c r="V28" s="67"/>
      <c r="W28" s="67"/>
      <c r="X28" s="67"/>
      <c r="Y28" s="62"/>
      <c r="Z28" s="67"/>
      <c r="AA28" s="67"/>
      <c r="AB28" s="67"/>
      <c r="AC28" s="67"/>
      <c r="AD28" s="67"/>
      <c r="AE28" s="67"/>
      <c r="AF28" s="67"/>
      <c r="AH28" s="161">
        <v>20</v>
      </c>
      <c r="AJ28" s="67"/>
      <c r="AK28" s="67"/>
      <c r="AM28" s="161">
        <v>21</v>
      </c>
      <c r="AO28" s="67"/>
      <c r="AP28" s="67"/>
      <c r="AQ28" s="67"/>
      <c r="AR28" s="67"/>
      <c r="AS28" s="67"/>
      <c r="AT28" s="67"/>
      <c r="AU28" s="67"/>
      <c r="AV28" s="62"/>
      <c r="AW28" s="67"/>
      <c r="AX28" s="67"/>
      <c r="AY28" s="67"/>
      <c r="AZ28" s="67"/>
      <c r="BA28" s="67"/>
      <c r="BB28" s="67"/>
      <c r="BC28" s="67"/>
      <c r="BD28" s="67"/>
      <c r="BE28" s="62"/>
      <c r="BF28" s="67"/>
      <c r="BG28" s="67"/>
      <c r="BH28" s="67"/>
      <c r="BI28" s="67"/>
      <c r="BJ28" s="67"/>
      <c r="BK28" s="67"/>
      <c r="BL28" s="67"/>
      <c r="BM28" s="161">
        <v>24</v>
      </c>
      <c r="BN28" s="67"/>
      <c r="BO28" s="67"/>
      <c r="BP28" s="67"/>
      <c r="BQ28" s="67"/>
      <c r="BR28" s="68"/>
      <c r="BS28" s="67"/>
      <c r="BT28" s="77"/>
    </row>
    <row r="29" spans="1:72" ht="13.9" customHeight="1" thickBot="1" x14ac:dyDescent="0.25">
      <c r="E29" s="41"/>
      <c r="F29" s="85">
        <v>0.35</v>
      </c>
      <c r="G29" s="67"/>
      <c r="H29" s="162"/>
      <c r="I29" s="67"/>
      <c r="J29" s="67"/>
      <c r="K29" s="67"/>
      <c r="L29" s="67"/>
      <c r="M29" s="67"/>
      <c r="N29" s="67"/>
      <c r="O29" s="67"/>
      <c r="P29" s="63"/>
      <c r="Q29" s="67"/>
      <c r="R29" s="67"/>
      <c r="S29" s="67"/>
      <c r="T29" s="67"/>
      <c r="U29" s="67"/>
      <c r="V29" s="67"/>
      <c r="W29" s="67"/>
      <c r="X29" s="67"/>
      <c r="Y29" s="63"/>
      <c r="Z29" s="67"/>
      <c r="AA29" s="67"/>
      <c r="AB29" s="67"/>
      <c r="AC29" s="67"/>
      <c r="AD29" s="67"/>
      <c r="AE29" s="67"/>
      <c r="AF29" s="67"/>
      <c r="AH29" s="162"/>
      <c r="AJ29" s="67"/>
      <c r="AK29" s="67"/>
      <c r="AM29" s="162"/>
      <c r="AO29" s="67"/>
      <c r="AP29" s="67"/>
      <c r="AQ29" s="67"/>
      <c r="AR29" s="67"/>
      <c r="AS29" s="67"/>
      <c r="AT29" s="67"/>
      <c r="AU29" s="67"/>
      <c r="AV29" s="63"/>
      <c r="AW29" s="67"/>
      <c r="AX29" s="67"/>
      <c r="AY29" s="67"/>
      <c r="AZ29" s="67"/>
      <c r="BA29" s="67"/>
      <c r="BB29" s="67"/>
      <c r="BC29" s="67"/>
      <c r="BD29" s="67"/>
      <c r="BE29" s="63"/>
      <c r="BF29" s="67"/>
      <c r="BG29" s="67"/>
      <c r="BH29" s="67"/>
      <c r="BI29" s="67"/>
      <c r="BJ29" s="67"/>
      <c r="BK29" s="67"/>
      <c r="BL29" s="67"/>
      <c r="BM29" s="162"/>
      <c r="BN29" s="67"/>
      <c r="BO29" s="67"/>
      <c r="BP29" s="67"/>
      <c r="BQ29" s="64"/>
      <c r="BR29" s="65"/>
      <c r="BS29" s="67"/>
      <c r="BT29" s="77"/>
    </row>
    <row r="30" spans="1:72" ht="21" thickBot="1" x14ac:dyDescent="0.25">
      <c r="A30" s="143" t="s">
        <v>64</v>
      </c>
      <c r="B30" s="185"/>
      <c r="C30" s="144"/>
      <c r="E30" s="89"/>
      <c r="F30" s="85"/>
      <c r="G30" s="67"/>
      <c r="H30" s="163"/>
      <c r="I30" s="53"/>
      <c r="J30" s="53"/>
      <c r="K30" s="53"/>
      <c r="L30" s="53"/>
      <c r="M30" s="53"/>
      <c r="N30" s="53"/>
      <c r="O30" s="175">
        <v>18</v>
      </c>
      <c r="P30" s="176"/>
      <c r="Q30" s="177"/>
      <c r="R30" s="53"/>
      <c r="S30" s="53"/>
      <c r="T30" s="53"/>
      <c r="U30" s="53"/>
      <c r="V30" s="53"/>
      <c r="W30" s="53"/>
      <c r="X30" s="175">
        <v>19</v>
      </c>
      <c r="Y30" s="176"/>
      <c r="Z30" s="177"/>
      <c r="AA30" s="53"/>
      <c r="AB30" s="53"/>
      <c r="AC30" s="53"/>
      <c r="AD30" s="53"/>
      <c r="AE30" s="53"/>
      <c r="AF30" s="53"/>
      <c r="AG30" s="53"/>
      <c r="AH30" s="163"/>
      <c r="AI30" s="53"/>
      <c r="AJ30" s="53"/>
      <c r="AK30" s="53"/>
      <c r="AL30" s="53"/>
      <c r="AM30" s="163"/>
      <c r="AN30" s="53"/>
      <c r="AO30" s="53"/>
      <c r="AP30" s="53"/>
      <c r="AQ30" s="53"/>
      <c r="AR30" s="53"/>
      <c r="AS30" s="53"/>
      <c r="AT30" s="53"/>
      <c r="AU30" s="175">
        <v>22</v>
      </c>
      <c r="AV30" s="176"/>
      <c r="AW30" s="177"/>
      <c r="AX30" s="53"/>
      <c r="AY30" s="53"/>
      <c r="AZ30" s="53"/>
      <c r="BA30" s="53"/>
      <c r="BB30" s="53"/>
      <c r="BC30" s="53"/>
      <c r="BD30" s="175">
        <v>23</v>
      </c>
      <c r="BE30" s="176"/>
      <c r="BF30" s="177"/>
      <c r="BG30" s="53"/>
      <c r="BH30" s="53"/>
      <c r="BI30" s="53"/>
      <c r="BJ30" s="53"/>
      <c r="BK30" s="53"/>
      <c r="BL30" s="53"/>
      <c r="BM30" s="163"/>
      <c r="BN30" s="67"/>
      <c r="BO30" s="67"/>
      <c r="BP30" s="67"/>
      <c r="BQ30" s="67"/>
      <c r="BR30" s="67"/>
      <c r="BS30" s="67"/>
      <c r="BT30" s="77"/>
    </row>
    <row r="31" spans="1:72" ht="18" customHeight="1" thickBot="1" x14ac:dyDescent="0.25">
      <c r="A31" s="112" t="s">
        <v>65</v>
      </c>
      <c r="B31" s="181">
        <v>15.6</v>
      </c>
      <c r="C31" s="182"/>
      <c r="E31" s="41"/>
      <c r="F31" s="85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85"/>
      <c r="BN31" s="67"/>
      <c r="BO31" s="67"/>
      <c r="BP31" s="67"/>
      <c r="BQ31" s="67"/>
      <c r="BR31" s="67"/>
      <c r="BS31" s="67"/>
      <c r="BT31" s="77"/>
    </row>
    <row r="32" spans="1:72" ht="18" customHeight="1" thickBot="1" x14ac:dyDescent="0.25">
      <c r="A32" s="113" t="s">
        <v>66</v>
      </c>
      <c r="B32" s="186">
        <v>5.77</v>
      </c>
      <c r="C32" s="187"/>
      <c r="E32" s="41"/>
      <c r="F32" s="85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85"/>
      <c r="BN32" s="67"/>
      <c r="BO32" s="67"/>
      <c r="BP32" s="67"/>
      <c r="BQ32" s="67"/>
      <c r="BR32" s="67"/>
      <c r="BS32" s="67"/>
      <c r="BT32" s="77"/>
    </row>
    <row r="33" spans="1:80" s="33" customFormat="1" ht="18" x14ac:dyDescent="0.2">
      <c r="E33" s="89" t="s">
        <v>57</v>
      </c>
      <c r="F33" s="85"/>
      <c r="G33" s="85"/>
      <c r="H33" s="83">
        <v>0.15</v>
      </c>
      <c r="I33" s="83"/>
      <c r="J33" s="83"/>
      <c r="K33" s="83"/>
      <c r="L33" s="83"/>
      <c r="M33" s="83"/>
      <c r="N33" s="83"/>
      <c r="O33" s="83"/>
      <c r="P33" s="83">
        <v>4.8499999999999996</v>
      </c>
      <c r="Q33" s="83"/>
      <c r="R33" s="83"/>
      <c r="S33" s="83"/>
      <c r="T33" s="83"/>
      <c r="U33" s="83"/>
      <c r="V33" s="83"/>
      <c r="W33" s="83"/>
      <c r="X33" s="83"/>
      <c r="Y33" s="83">
        <v>9.5500000000000007</v>
      </c>
      <c r="Z33" s="83"/>
      <c r="AA33" s="83"/>
      <c r="AB33" s="83"/>
      <c r="AC33" s="83"/>
      <c r="AD33" s="83"/>
      <c r="AE33" s="83"/>
      <c r="AF33" s="83"/>
      <c r="AG33" s="83"/>
      <c r="AH33" s="83">
        <v>13.95</v>
      </c>
      <c r="AI33" s="83"/>
      <c r="AJ33" s="83"/>
      <c r="AK33" s="83"/>
      <c r="AL33" s="83"/>
      <c r="AM33" s="83">
        <v>17.350000000000001</v>
      </c>
      <c r="AN33" s="83"/>
      <c r="AO33" s="83"/>
      <c r="AP33" s="83"/>
      <c r="AQ33" s="83"/>
      <c r="AR33" s="83"/>
      <c r="AS33" s="83"/>
      <c r="AT33" s="83"/>
      <c r="AU33" s="83"/>
      <c r="AV33" s="83">
        <v>21.85</v>
      </c>
      <c r="AW33" s="83"/>
      <c r="AX33" s="83"/>
      <c r="AY33" s="83"/>
      <c r="AZ33" s="83"/>
      <c r="BA33" s="83"/>
      <c r="BB33" s="83"/>
      <c r="BC33" s="83"/>
      <c r="BD33" s="83"/>
      <c r="BE33" s="83">
        <v>26.35</v>
      </c>
      <c r="BF33" s="83"/>
      <c r="BG33" s="83"/>
      <c r="BH33" s="83"/>
      <c r="BI33" s="83"/>
      <c r="BJ33" s="83"/>
      <c r="BK33" s="83"/>
      <c r="BL33" s="83"/>
      <c r="BM33" s="83">
        <v>31.05</v>
      </c>
      <c r="BN33" s="85"/>
      <c r="BO33" s="85"/>
      <c r="BP33" s="85"/>
      <c r="BQ33" s="85"/>
      <c r="BR33" s="85"/>
      <c r="BS33" s="85"/>
      <c r="BT33" s="86"/>
      <c r="CB33" s="90"/>
    </row>
    <row r="34" spans="1:80" x14ac:dyDescent="0.2">
      <c r="E34" s="41"/>
      <c r="F34" s="85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85"/>
      <c r="BN34" s="67"/>
      <c r="BO34" s="67"/>
      <c r="BP34" s="67"/>
      <c r="BQ34" s="67"/>
      <c r="BR34" s="67"/>
      <c r="BS34" s="67"/>
      <c r="BT34" s="77"/>
    </row>
    <row r="35" spans="1:80" ht="13.15" customHeight="1" thickBot="1" x14ac:dyDescent="0.25">
      <c r="E35" s="78"/>
      <c r="F35" s="88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88"/>
      <c r="BN35" s="37"/>
      <c r="BO35" s="37"/>
      <c r="BP35" s="37"/>
      <c r="BQ35" s="37"/>
      <c r="BR35" s="37"/>
      <c r="BS35" s="37"/>
      <c r="BT35" s="38"/>
    </row>
    <row r="36" spans="1:80" ht="33" customHeight="1" thickBot="1" x14ac:dyDescent="0.25">
      <c r="A36" s="143" t="s">
        <v>69</v>
      </c>
      <c r="B36" s="185"/>
      <c r="C36" s="144"/>
      <c r="E36" s="172" t="s">
        <v>67</v>
      </c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3"/>
      <c r="AE36" s="173"/>
      <c r="AF36" s="173"/>
      <c r="AG36" s="173"/>
      <c r="AH36" s="173"/>
      <c r="AI36" s="173"/>
      <c r="AJ36" s="173"/>
      <c r="AK36" s="173"/>
      <c r="AL36" s="173"/>
      <c r="AM36" s="173"/>
      <c r="AN36" s="173"/>
      <c r="AO36" s="173"/>
      <c r="AP36" s="173"/>
      <c r="AQ36" s="173"/>
      <c r="AR36" s="173"/>
      <c r="AS36" s="173"/>
      <c r="AT36" s="173"/>
      <c r="AU36" s="173"/>
      <c r="AV36" s="173"/>
      <c r="AW36" s="173"/>
      <c r="AX36" s="173"/>
      <c r="AY36" s="173"/>
      <c r="AZ36" s="173"/>
      <c r="BA36" s="173"/>
      <c r="BB36" s="173"/>
      <c r="BC36" s="173"/>
      <c r="BD36" s="173"/>
      <c r="BE36" s="173"/>
      <c r="BF36" s="173"/>
      <c r="BG36" s="173"/>
      <c r="BH36" s="173"/>
      <c r="BI36" s="173"/>
      <c r="BJ36" s="173"/>
      <c r="BK36" s="173"/>
      <c r="BL36" s="173"/>
      <c r="BM36" s="173"/>
      <c r="BN36" s="173"/>
      <c r="BO36" s="173"/>
      <c r="BP36" s="173"/>
      <c r="BQ36" s="173"/>
      <c r="BR36" s="173"/>
      <c r="BS36" s="173"/>
      <c r="BT36" s="174"/>
    </row>
    <row r="37" spans="1:80" ht="15.75" x14ac:dyDescent="0.2">
      <c r="A37" s="112" t="s">
        <v>70</v>
      </c>
      <c r="B37" s="188">
        <f>ABS(B31-B26)</f>
        <v>3.3853556763617121E-2</v>
      </c>
      <c r="C37" s="189"/>
      <c r="E37" s="76"/>
      <c r="F37" s="87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87"/>
      <c r="BN37" s="35"/>
      <c r="BO37" s="35"/>
      <c r="BP37" s="35"/>
      <c r="BQ37" s="35"/>
      <c r="BR37" s="35"/>
      <c r="BS37" s="35"/>
      <c r="BT37" s="36"/>
    </row>
    <row r="38" spans="1:80" ht="16.5" thickBot="1" x14ac:dyDescent="0.3">
      <c r="A38" s="113" t="s">
        <v>71</v>
      </c>
      <c r="B38" s="181">
        <f>ABS(B32-B27)</f>
        <v>0.23169751710550202</v>
      </c>
      <c r="C38" s="182"/>
      <c r="E38" s="41"/>
      <c r="F38" s="85"/>
      <c r="G38" s="67"/>
      <c r="H38" s="67"/>
      <c r="I38" s="65"/>
      <c r="J38" s="64"/>
      <c r="K38" s="64"/>
      <c r="L38" s="82">
        <f>L5</f>
        <v>4.7</v>
      </c>
      <c r="M38" s="69"/>
      <c r="N38" s="64"/>
      <c r="O38" s="64"/>
      <c r="P38" s="68"/>
      <c r="Q38" s="65"/>
      <c r="R38" s="64"/>
      <c r="S38" s="64"/>
      <c r="T38" s="151">
        <f>T5</f>
        <v>4.7</v>
      </c>
      <c r="U38" s="151"/>
      <c r="V38" s="64"/>
      <c r="W38" s="64"/>
      <c r="X38" s="66"/>
      <c r="Y38" s="67"/>
      <c r="Z38" s="65"/>
      <c r="AA38" s="64"/>
      <c r="AB38" s="64"/>
      <c r="AC38" s="171">
        <f>AC5</f>
        <v>4.5999999999999996</v>
      </c>
      <c r="AD38" s="171"/>
      <c r="AE38" s="64"/>
      <c r="AF38" s="64"/>
      <c r="AG38" s="66"/>
      <c r="AH38" s="67"/>
      <c r="AI38" s="65"/>
      <c r="AJ38" s="151">
        <f>AJ5</f>
        <v>2.9</v>
      </c>
      <c r="AK38" s="151"/>
      <c r="AL38" s="66"/>
      <c r="AM38" s="67"/>
      <c r="AN38" s="65"/>
      <c r="AO38" s="64"/>
      <c r="AP38" s="64"/>
      <c r="AQ38" s="82">
        <f>AQ5</f>
        <v>4.5999999999999996</v>
      </c>
      <c r="AR38" s="69"/>
      <c r="AS38" s="64"/>
      <c r="AT38" s="67"/>
      <c r="AU38" s="66"/>
      <c r="AV38" s="67"/>
      <c r="AW38" s="65"/>
      <c r="AX38" s="64"/>
      <c r="AY38" s="151">
        <f>AY5</f>
        <v>4.7</v>
      </c>
      <c r="AZ38" s="151"/>
      <c r="BA38" s="64"/>
      <c r="BB38" s="64"/>
      <c r="BC38" s="67"/>
      <c r="BD38" s="66"/>
      <c r="BE38" s="67"/>
      <c r="BF38" s="65"/>
      <c r="BG38" s="64"/>
      <c r="BH38" s="171">
        <f>BH5</f>
        <v>4.7</v>
      </c>
      <c r="BI38" s="171"/>
      <c r="BJ38" s="64"/>
      <c r="BK38" s="64"/>
      <c r="BL38" s="66"/>
      <c r="BM38" s="85"/>
      <c r="BN38" s="67"/>
      <c r="BO38" s="67"/>
      <c r="BP38" s="67"/>
      <c r="BQ38" s="67"/>
      <c r="BR38" s="67"/>
      <c r="BS38" s="67"/>
      <c r="BT38" s="77"/>
    </row>
    <row r="39" spans="1:80" ht="13.5" thickBot="1" x14ac:dyDescent="0.25">
      <c r="E39" s="41"/>
      <c r="F39" s="85"/>
      <c r="G39" s="67"/>
      <c r="H39" s="67"/>
      <c r="I39" s="73"/>
      <c r="J39" s="67"/>
      <c r="K39" s="67"/>
      <c r="L39" s="70"/>
      <c r="M39" s="71"/>
      <c r="N39" s="67"/>
      <c r="O39" s="74"/>
      <c r="P39" s="67"/>
      <c r="Q39" s="73"/>
      <c r="R39" s="67"/>
      <c r="S39" s="67"/>
      <c r="T39" s="70"/>
      <c r="U39" s="70"/>
      <c r="V39" s="67"/>
      <c r="W39" s="67"/>
      <c r="X39" s="74"/>
      <c r="Y39" s="67"/>
      <c r="Z39" s="73"/>
      <c r="AA39" s="67"/>
      <c r="AB39" s="67"/>
      <c r="AC39" s="72"/>
      <c r="AD39" s="72"/>
      <c r="AE39" s="67"/>
      <c r="AF39" s="67"/>
      <c r="AG39" s="74"/>
      <c r="AH39" s="67"/>
      <c r="AI39" s="73"/>
      <c r="AJ39" s="70"/>
      <c r="AK39" s="70"/>
      <c r="AL39" s="74"/>
      <c r="AM39" s="67"/>
      <c r="AN39" s="73"/>
      <c r="AO39" s="67"/>
      <c r="AP39" s="67"/>
      <c r="AQ39" s="70"/>
      <c r="AR39" s="71"/>
      <c r="AS39" s="67"/>
      <c r="AT39" s="75"/>
      <c r="AU39" s="74"/>
      <c r="AV39" s="67"/>
      <c r="AW39" s="73"/>
      <c r="AX39" s="67"/>
      <c r="AY39" s="70"/>
      <c r="AZ39" s="70"/>
      <c r="BA39" s="67"/>
      <c r="BB39" s="67"/>
      <c r="BC39" s="75"/>
      <c r="BD39" s="74"/>
      <c r="BE39" s="67"/>
      <c r="BF39" s="73"/>
      <c r="BG39" s="67"/>
      <c r="BH39" s="72"/>
      <c r="BI39" s="72"/>
      <c r="BJ39" s="67"/>
      <c r="BK39" s="67"/>
      <c r="BL39" s="74"/>
      <c r="BM39" s="85"/>
      <c r="BN39" s="67"/>
      <c r="BO39" s="67"/>
      <c r="BP39" s="67"/>
      <c r="BQ39" s="67"/>
      <c r="BR39" s="67"/>
      <c r="BS39" s="67"/>
      <c r="BT39" s="77"/>
    </row>
    <row r="40" spans="1:80" ht="18.75" thickBot="1" x14ac:dyDescent="0.25">
      <c r="E40" s="41"/>
      <c r="F40" s="85"/>
      <c r="G40" s="67"/>
      <c r="H40" s="67"/>
      <c r="I40" s="67"/>
      <c r="J40" s="67"/>
      <c r="K40" s="67"/>
      <c r="L40" s="70"/>
      <c r="M40" s="71"/>
      <c r="N40" s="67"/>
      <c r="O40" s="67"/>
      <c r="P40" s="67"/>
      <c r="Q40" s="67"/>
      <c r="R40" s="67"/>
      <c r="S40" s="67"/>
      <c r="T40" s="70"/>
      <c r="U40" s="70"/>
      <c r="V40" s="67"/>
      <c r="W40" s="67"/>
      <c r="X40" s="67"/>
      <c r="Y40" s="67"/>
      <c r="Z40" s="67"/>
      <c r="AA40" s="67"/>
      <c r="AB40" s="67"/>
      <c r="AC40" s="72"/>
      <c r="AD40" s="72"/>
      <c r="AE40" s="67"/>
      <c r="AF40" s="67"/>
      <c r="AG40" s="67"/>
      <c r="AH40" s="67"/>
      <c r="AI40" s="67"/>
      <c r="AJ40" s="70"/>
      <c r="AK40" s="70"/>
      <c r="AL40" s="67"/>
      <c r="AM40" s="67"/>
      <c r="AN40" s="67"/>
      <c r="AO40" s="67"/>
      <c r="AP40" s="67"/>
      <c r="AQ40" s="70"/>
      <c r="AR40" s="71"/>
      <c r="AS40" s="67"/>
      <c r="AT40" s="67"/>
      <c r="AU40" s="67"/>
      <c r="AV40" s="67"/>
      <c r="AW40" s="67"/>
      <c r="AX40" s="67"/>
      <c r="AY40" s="70"/>
      <c r="AZ40" s="70"/>
      <c r="BA40" s="67"/>
      <c r="BB40" s="67"/>
      <c r="BC40" s="67"/>
      <c r="BD40" s="67"/>
      <c r="BE40" s="67"/>
      <c r="BF40" s="67"/>
      <c r="BG40" s="67"/>
      <c r="BH40" s="72"/>
      <c r="BI40" s="72"/>
      <c r="BJ40" s="67"/>
      <c r="BK40" s="67"/>
      <c r="BL40" s="67"/>
      <c r="BM40" s="85"/>
      <c r="BN40" s="67"/>
      <c r="BO40" s="67"/>
      <c r="BP40" s="67"/>
      <c r="BQ40" s="67"/>
      <c r="BR40" s="67"/>
      <c r="BS40" s="67"/>
      <c r="BT40" s="77"/>
      <c r="BW40" s="95" t="s">
        <v>72</v>
      </c>
      <c r="BX40" s="116" t="s">
        <v>73</v>
      </c>
      <c r="BY40" s="116" t="s">
        <v>74</v>
      </c>
    </row>
    <row r="41" spans="1:80" ht="18.75" thickBot="1" x14ac:dyDescent="0.25">
      <c r="A41" s="126" t="s">
        <v>80</v>
      </c>
      <c r="B41" s="124">
        <f>BX85/1000</f>
        <v>42036345.797200516</v>
      </c>
      <c r="E41" s="41"/>
      <c r="F41" s="84" t="s">
        <v>58</v>
      </c>
      <c r="G41" s="67"/>
      <c r="H41" s="67"/>
      <c r="I41" s="67"/>
      <c r="J41" s="67"/>
      <c r="K41" s="67"/>
      <c r="L41" s="70"/>
      <c r="M41" s="71"/>
      <c r="N41" s="67"/>
      <c r="O41" s="67"/>
      <c r="P41" s="67"/>
      <c r="Q41" s="67"/>
      <c r="R41" s="67"/>
      <c r="S41" s="67"/>
      <c r="T41" s="70"/>
      <c r="U41" s="70"/>
      <c r="V41" s="67"/>
      <c r="W41" s="67"/>
      <c r="X41" s="67"/>
      <c r="Y41" s="67"/>
      <c r="Z41" s="67"/>
      <c r="AA41" s="67"/>
      <c r="AB41" s="67"/>
      <c r="AC41" s="72"/>
      <c r="AD41" s="72"/>
      <c r="AE41" s="67"/>
      <c r="AF41" s="67"/>
      <c r="AG41" s="67"/>
      <c r="AH41" s="67"/>
      <c r="AI41" s="67"/>
      <c r="AJ41" s="70"/>
      <c r="AK41" s="70"/>
      <c r="AL41" s="67"/>
      <c r="AM41" s="67"/>
      <c r="AN41" s="67"/>
      <c r="AO41" s="67"/>
      <c r="AP41" s="67"/>
      <c r="AQ41" s="70"/>
      <c r="AR41" s="71"/>
      <c r="AS41" s="67"/>
      <c r="AT41" s="67"/>
      <c r="AU41" s="67"/>
      <c r="AV41" s="67"/>
      <c r="AW41" s="67"/>
      <c r="AX41" s="67"/>
      <c r="AY41" s="70"/>
      <c r="AZ41" s="70"/>
      <c r="BA41" s="67"/>
      <c r="BB41" s="67"/>
      <c r="BC41" s="67"/>
      <c r="BD41" s="67"/>
      <c r="BE41" s="67"/>
      <c r="BF41" s="67"/>
      <c r="BG41" s="67"/>
      <c r="BH41" s="72"/>
      <c r="BI41" s="72"/>
      <c r="BJ41" s="67"/>
      <c r="BK41" s="67"/>
      <c r="BL41" s="67"/>
      <c r="BM41" s="85"/>
      <c r="BN41" s="67"/>
      <c r="BO41" s="67"/>
      <c r="BP41" s="67"/>
      <c r="BQ41" s="67"/>
      <c r="BR41" s="67"/>
      <c r="BS41" s="67"/>
      <c r="BT41" s="77"/>
      <c r="BW41" s="91"/>
      <c r="BX41" s="92"/>
      <c r="BY41" s="92"/>
    </row>
    <row r="42" spans="1:80" s="33" customFormat="1" ht="25.9" customHeight="1" thickBot="1" x14ac:dyDescent="0.25">
      <c r="A42" s="127" t="s">
        <v>81</v>
      </c>
      <c r="B42" s="128">
        <f>BX71/1000</f>
        <v>10.479303829169208</v>
      </c>
      <c r="E42" s="105"/>
      <c r="F42" s="85"/>
      <c r="G42" s="85"/>
      <c r="H42" s="79">
        <f>'P1-8-17-24X'!L5</f>
        <v>9.0487318324308958</v>
      </c>
      <c r="I42" s="85"/>
      <c r="J42" s="85"/>
      <c r="K42" s="85"/>
      <c r="L42" s="85"/>
      <c r="M42" s="85"/>
      <c r="N42" s="85"/>
      <c r="O42" s="166">
        <f>'P2-3-6-7e18-19-22-23X'!L5</f>
        <v>27.858840719064666</v>
      </c>
      <c r="P42" s="166"/>
      <c r="Q42" s="166"/>
      <c r="R42" s="85"/>
      <c r="S42" s="85"/>
      <c r="T42" s="85"/>
      <c r="U42" s="85"/>
      <c r="V42" s="85"/>
      <c r="W42" s="85"/>
      <c r="X42" s="166">
        <f>'P2-3-6-7e18-19-22-23X'!L5</f>
        <v>27.858840719064666</v>
      </c>
      <c r="Y42" s="167"/>
      <c r="Z42" s="167"/>
      <c r="AA42" s="85"/>
      <c r="AB42" s="85"/>
      <c r="AC42" s="85"/>
      <c r="AD42" s="85"/>
      <c r="AE42" s="85"/>
      <c r="AF42" s="85"/>
      <c r="AG42" s="166">
        <f>'P4-5-20-21X'!L5</f>
        <v>12.603739776331521</v>
      </c>
      <c r="AH42" s="167"/>
      <c r="AI42" s="167"/>
      <c r="AJ42" s="85"/>
      <c r="AK42" s="85"/>
      <c r="AL42" s="166">
        <f>'P4-5-20-21X'!L5</f>
        <v>12.603739776331521</v>
      </c>
      <c r="AM42" s="167"/>
      <c r="AN42" s="167"/>
      <c r="AO42" s="85"/>
      <c r="AP42" s="85"/>
      <c r="AQ42" s="85"/>
      <c r="AR42" s="85"/>
      <c r="AS42" s="85"/>
      <c r="AT42" s="85"/>
      <c r="AU42" s="166">
        <f>'P2-3-6-7e18-19-22-23X'!L5</f>
        <v>27.858840719064666</v>
      </c>
      <c r="AV42" s="167"/>
      <c r="AW42" s="167"/>
      <c r="AX42" s="85"/>
      <c r="AY42" s="85"/>
      <c r="AZ42" s="85"/>
      <c r="BA42" s="85"/>
      <c r="BB42" s="85"/>
      <c r="BC42" s="85"/>
      <c r="BD42" s="166">
        <f>'P2-3-6-7e18-19-22-23X'!L5</f>
        <v>27.858840719064666</v>
      </c>
      <c r="BE42" s="167"/>
      <c r="BF42" s="167"/>
      <c r="BG42" s="85"/>
      <c r="BH42" s="85"/>
      <c r="BI42" s="85"/>
      <c r="BJ42" s="85"/>
      <c r="BK42" s="85"/>
      <c r="BL42" s="85"/>
      <c r="BM42" s="79">
        <f>'P1-8-17-24X'!L5</f>
        <v>9.0487318324308958</v>
      </c>
      <c r="BN42" s="85"/>
      <c r="BO42" s="85"/>
      <c r="BP42" s="85"/>
      <c r="BQ42" s="85"/>
      <c r="BR42" s="85"/>
      <c r="BS42" s="85"/>
      <c r="BT42" s="86"/>
      <c r="BW42" s="101">
        <f>H42+O42+X42+AG42+AL42+AU42+BD42+BM42</f>
        <v>154.74030609378349</v>
      </c>
      <c r="BX42" s="102">
        <f>BW42*F44*1000</f>
        <v>1647984.2598987941</v>
      </c>
      <c r="BY42" s="102">
        <f>BX42*F44*1000</f>
        <v>17551032367.922157</v>
      </c>
      <c r="CB42" s="90"/>
    </row>
    <row r="43" spans="1:80" ht="25.9" customHeight="1" thickBot="1" x14ac:dyDescent="0.25">
      <c r="A43" s="129" t="s">
        <v>82</v>
      </c>
      <c r="B43" s="130">
        <f>BV107/1000</f>
        <v>10.985228139153103</v>
      </c>
      <c r="E43" s="41"/>
      <c r="F43" s="85"/>
      <c r="G43" s="67"/>
      <c r="H43" s="161">
        <v>1</v>
      </c>
      <c r="I43" s="53"/>
      <c r="J43" s="53"/>
      <c r="K43" s="53"/>
      <c r="L43" s="53"/>
      <c r="M43" s="53"/>
      <c r="N43" s="53"/>
      <c r="O43" s="175">
        <v>2</v>
      </c>
      <c r="P43" s="176"/>
      <c r="Q43" s="177"/>
      <c r="R43" s="53"/>
      <c r="S43" s="53"/>
      <c r="T43" s="53"/>
      <c r="U43" s="53"/>
      <c r="V43" s="53"/>
      <c r="W43" s="53"/>
      <c r="X43" s="175">
        <v>3</v>
      </c>
      <c r="Y43" s="176"/>
      <c r="Z43" s="177"/>
      <c r="AA43" s="53"/>
      <c r="AB43" s="53"/>
      <c r="AC43" s="53"/>
      <c r="AD43" s="53"/>
      <c r="AE43" s="53"/>
      <c r="AF43" s="53"/>
      <c r="AG43" s="53"/>
      <c r="AH43" s="161">
        <v>4</v>
      </c>
      <c r="AI43" s="53"/>
      <c r="AJ43" s="53"/>
      <c r="AK43" s="53"/>
      <c r="AL43" s="53"/>
      <c r="AM43" s="161">
        <v>5</v>
      </c>
      <c r="AN43" s="53"/>
      <c r="AO43" s="53"/>
      <c r="AP43" s="53"/>
      <c r="AQ43" s="53"/>
      <c r="AR43" s="53"/>
      <c r="AS43" s="53"/>
      <c r="AT43" s="53"/>
      <c r="AU43" s="175">
        <v>6</v>
      </c>
      <c r="AV43" s="176"/>
      <c r="AW43" s="177"/>
      <c r="AX43" s="53"/>
      <c r="AY43" s="53"/>
      <c r="AZ43" s="53"/>
      <c r="BA43" s="53"/>
      <c r="BB43" s="53"/>
      <c r="BC43" s="53"/>
      <c r="BD43" s="175">
        <v>7</v>
      </c>
      <c r="BE43" s="176"/>
      <c r="BF43" s="177"/>
      <c r="BG43" s="53"/>
      <c r="BH43" s="53"/>
      <c r="BI43" s="53"/>
      <c r="BJ43" s="53"/>
      <c r="BK43" s="53"/>
      <c r="BL43" s="53"/>
      <c r="BM43" s="161">
        <v>8</v>
      </c>
      <c r="BN43" s="67"/>
      <c r="BO43" s="67"/>
      <c r="BP43" s="67"/>
      <c r="BQ43" s="67"/>
      <c r="BR43" s="67"/>
      <c r="BS43" s="67"/>
      <c r="BT43" s="77"/>
      <c r="BW43" s="99"/>
      <c r="BX43" s="98"/>
      <c r="BY43" s="98"/>
    </row>
    <row r="44" spans="1:80" ht="13.9" customHeight="1" x14ac:dyDescent="0.2">
      <c r="E44" s="41"/>
      <c r="F44" s="104">
        <f>F11</f>
        <v>10.65</v>
      </c>
      <c r="G44" s="67"/>
      <c r="H44" s="162"/>
      <c r="I44" s="67"/>
      <c r="J44" s="67"/>
      <c r="K44" s="67"/>
      <c r="L44" s="67"/>
      <c r="M44" s="67"/>
      <c r="N44" s="67"/>
      <c r="O44" s="67"/>
      <c r="P44" s="54"/>
      <c r="Q44" s="67"/>
      <c r="R44" s="67"/>
      <c r="S44" s="67"/>
      <c r="T44" s="67"/>
      <c r="U44" s="67"/>
      <c r="V44" s="67"/>
      <c r="W44" s="67"/>
      <c r="X44" s="67"/>
      <c r="Y44" s="54"/>
      <c r="Z44" s="67"/>
      <c r="AA44" s="67"/>
      <c r="AB44" s="67"/>
      <c r="AC44" s="67"/>
      <c r="AD44" s="67"/>
      <c r="AE44" s="67"/>
      <c r="AF44" s="67"/>
      <c r="AH44" s="162"/>
      <c r="AJ44" s="67"/>
      <c r="AK44" s="67"/>
      <c r="AM44" s="162"/>
      <c r="AO44" s="67"/>
      <c r="AP44" s="67"/>
      <c r="AQ44" s="67"/>
      <c r="AR44" s="67"/>
      <c r="AS44" s="67"/>
      <c r="AT44" s="67"/>
      <c r="AU44" s="67"/>
      <c r="AV44" s="54"/>
      <c r="AW44" s="67"/>
      <c r="AX44" s="67"/>
      <c r="AY44" s="67"/>
      <c r="AZ44" s="67"/>
      <c r="BA44" s="67"/>
      <c r="BB44" s="67"/>
      <c r="BC44" s="67"/>
      <c r="BD44" s="67"/>
      <c r="BE44" s="54"/>
      <c r="BF44" s="67"/>
      <c r="BG44" s="67"/>
      <c r="BH44" s="67"/>
      <c r="BI44" s="67"/>
      <c r="BJ44" s="67"/>
      <c r="BK44" s="67"/>
      <c r="BL44" s="67"/>
      <c r="BM44" s="162"/>
      <c r="BN44" s="67"/>
      <c r="BO44" s="67"/>
      <c r="BP44" s="67"/>
      <c r="BQ44" s="75"/>
      <c r="BR44" s="73"/>
      <c r="BS44" s="67"/>
      <c r="BT44" s="77"/>
      <c r="BW44" s="99"/>
      <c r="BX44" s="98"/>
      <c r="BY44" s="98"/>
    </row>
    <row r="45" spans="1:80" ht="13.9" customHeight="1" thickBot="1" x14ac:dyDescent="0.25">
      <c r="E45" s="41"/>
      <c r="F45" s="104"/>
      <c r="G45" s="67"/>
      <c r="H45" s="163"/>
      <c r="I45" s="67"/>
      <c r="J45" s="67"/>
      <c r="K45" s="67"/>
      <c r="L45" s="67"/>
      <c r="M45" s="67"/>
      <c r="N45" s="67"/>
      <c r="O45" s="67"/>
      <c r="P45" s="55"/>
      <c r="Q45" s="67"/>
      <c r="R45" s="67"/>
      <c r="S45" s="67"/>
      <c r="T45" s="67"/>
      <c r="U45" s="67"/>
      <c r="V45" s="67"/>
      <c r="W45" s="67"/>
      <c r="X45" s="67"/>
      <c r="Y45" s="55"/>
      <c r="Z45" s="67"/>
      <c r="AA45" s="67"/>
      <c r="AB45" s="67"/>
      <c r="AC45" s="67"/>
      <c r="AD45" s="67"/>
      <c r="AE45" s="67"/>
      <c r="AF45" s="67"/>
      <c r="AH45" s="163"/>
      <c r="AJ45" s="67"/>
      <c r="AK45" s="67"/>
      <c r="AM45" s="163"/>
      <c r="AO45" s="67"/>
      <c r="AP45" s="67"/>
      <c r="AQ45" s="67"/>
      <c r="AR45" s="67"/>
      <c r="AS45" s="67"/>
      <c r="AT45" s="67"/>
      <c r="AU45" s="67"/>
      <c r="AV45" s="55"/>
      <c r="AW45" s="67"/>
      <c r="AX45" s="67"/>
      <c r="AY45" s="67"/>
      <c r="AZ45" s="67"/>
      <c r="BA45" s="67"/>
      <c r="BB45" s="67"/>
      <c r="BC45" s="67"/>
      <c r="BD45" s="67"/>
      <c r="BE45" s="55"/>
      <c r="BF45" s="67"/>
      <c r="BG45" s="67"/>
      <c r="BH45" s="67"/>
      <c r="BI45" s="67"/>
      <c r="BJ45" s="67"/>
      <c r="BK45" s="67"/>
      <c r="BL45" s="67"/>
      <c r="BM45" s="163"/>
      <c r="BN45" s="67"/>
      <c r="BO45" s="67"/>
      <c r="BP45" s="67"/>
      <c r="BQ45" s="67"/>
      <c r="BR45" s="68"/>
      <c r="BS45" s="67"/>
      <c r="BT45" s="77"/>
      <c r="BW45" s="99"/>
      <c r="BX45" s="98"/>
      <c r="BY45" s="98"/>
    </row>
    <row r="46" spans="1:80" ht="15.75" x14ac:dyDescent="0.2">
      <c r="E46" s="41"/>
      <c r="F46" s="104"/>
      <c r="G46" s="67"/>
      <c r="H46" s="55"/>
      <c r="I46" s="67"/>
      <c r="J46" s="67"/>
      <c r="K46" s="67"/>
      <c r="L46" s="67"/>
      <c r="M46" s="67"/>
      <c r="N46" s="67"/>
      <c r="O46" s="67"/>
      <c r="P46" s="55"/>
      <c r="Q46" s="67"/>
      <c r="R46" s="67"/>
      <c r="S46" s="67"/>
      <c r="T46" s="67"/>
      <c r="U46" s="67"/>
      <c r="V46" s="67"/>
      <c r="W46" s="67"/>
      <c r="X46" s="67"/>
      <c r="Y46" s="55"/>
      <c r="Z46" s="67"/>
      <c r="AA46" s="67"/>
      <c r="AB46" s="67"/>
      <c r="AC46" s="67"/>
      <c r="AD46" s="67"/>
      <c r="AE46" s="67"/>
      <c r="AF46" s="67"/>
      <c r="AG46" s="67"/>
      <c r="AH46" s="55"/>
      <c r="AI46" s="67"/>
      <c r="AJ46" s="67"/>
      <c r="AK46" s="67"/>
      <c r="AL46" s="67"/>
      <c r="AM46" s="55"/>
      <c r="AN46" s="67"/>
      <c r="AO46" s="67"/>
      <c r="AP46" s="67"/>
      <c r="AQ46" s="67"/>
      <c r="AR46" s="67"/>
      <c r="AS46" s="67"/>
      <c r="AT46" s="67"/>
      <c r="AU46" s="67"/>
      <c r="AV46" s="55"/>
      <c r="AW46" s="67"/>
      <c r="AX46" s="67"/>
      <c r="AY46" s="67"/>
      <c r="AZ46" s="67"/>
      <c r="BA46" s="67"/>
      <c r="BB46" s="67"/>
      <c r="BC46" s="67"/>
      <c r="BD46" s="67"/>
      <c r="BE46" s="55"/>
      <c r="BF46" s="67"/>
      <c r="BG46" s="67"/>
      <c r="BH46" s="67"/>
      <c r="BI46" s="67"/>
      <c r="BJ46" s="67"/>
      <c r="BK46" s="67"/>
      <c r="BL46" s="67"/>
      <c r="BM46" s="96"/>
      <c r="BN46" s="67"/>
      <c r="BO46" s="67"/>
      <c r="BP46" s="67"/>
      <c r="BQ46" s="67"/>
      <c r="BR46" s="68"/>
      <c r="BS46" s="67"/>
      <c r="BT46" s="77"/>
      <c r="BW46" s="99"/>
      <c r="BX46" s="98"/>
      <c r="BY46" s="98"/>
    </row>
    <row r="47" spans="1:80" ht="15.75" x14ac:dyDescent="0.2">
      <c r="E47" s="41"/>
      <c r="F47" s="104"/>
      <c r="G47" s="67"/>
      <c r="H47" s="55"/>
      <c r="I47" s="67"/>
      <c r="J47" s="67"/>
      <c r="K47" s="67"/>
      <c r="L47" s="67"/>
      <c r="M47" s="67"/>
      <c r="N47" s="67"/>
      <c r="O47" s="67"/>
      <c r="P47" s="55"/>
      <c r="Q47" s="67"/>
      <c r="R47" s="67"/>
      <c r="S47" s="67"/>
      <c r="T47" s="67"/>
      <c r="U47" s="67"/>
      <c r="V47" s="67"/>
      <c r="W47" s="67"/>
      <c r="X47" s="67"/>
      <c r="Y47" s="55"/>
      <c r="Z47" s="67"/>
      <c r="AA47" s="67"/>
      <c r="AB47" s="67"/>
      <c r="AC47" s="67"/>
      <c r="AD47" s="67"/>
      <c r="AE47" s="67"/>
      <c r="AF47" s="67"/>
      <c r="AG47" s="67"/>
      <c r="AH47" s="55"/>
      <c r="AI47" s="67"/>
      <c r="AJ47" s="67"/>
      <c r="AK47" s="67"/>
      <c r="AL47" s="67"/>
      <c r="AM47" s="55"/>
      <c r="AN47" s="67"/>
      <c r="AO47" s="67"/>
      <c r="AP47" s="67"/>
      <c r="AQ47" s="67"/>
      <c r="AR47" s="67"/>
      <c r="AS47" s="67"/>
      <c r="AT47" s="67"/>
      <c r="AU47" s="67"/>
      <c r="AV47" s="55"/>
      <c r="AW47" s="67"/>
      <c r="AX47" s="67"/>
      <c r="AY47" s="67"/>
      <c r="AZ47" s="67"/>
      <c r="BA47" s="67"/>
      <c r="BB47" s="67"/>
      <c r="BC47" s="67"/>
      <c r="BD47" s="67"/>
      <c r="BE47" s="55"/>
      <c r="BF47" s="67"/>
      <c r="BG47" s="67"/>
      <c r="BH47" s="67"/>
      <c r="BI47" s="67"/>
      <c r="BJ47" s="67"/>
      <c r="BK47" s="67"/>
      <c r="BL47" s="67"/>
      <c r="BM47" s="96"/>
      <c r="BN47" s="67"/>
      <c r="BO47" s="67"/>
      <c r="BP47" s="67"/>
      <c r="BQ47" s="67"/>
      <c r="BR47" s="68"/>
      <c r="BS47" s="67"/>
      <c r="BT47" s="77"/>
      <c r="BW47" s="99"/>
      <c r="BX47" s="98"/>
      <c r="BY47" s="98"/>
    </row>
    <row r="48" spans="1:80" ht="15.75" x14ac:dyDescent="0.25">
      <c r="E48" s="41"/>
      <c r="F48" s="104"/>
      <c r="G48" s="67"/>
      <c r="H48" s="55"/>
      <c r="I48" s="67"/>
      <c r="J48" s="67"/>
      <c r="K48" s="67"/>
      <c r="L48" s="67"/>
      <c r="M48" s="67"/>
      <c r="N48" s="67"/>
      <c r="O48" s="67"/>
      <c r="P48" s="55"/>
      <c r="Q48" s="67"/>
      <c r="R48" s="67"/>
      <c r="S48" s="67"/>
      <c r="T48" s="67"/>
      <c r="U48" s="67"/>
      <c r="V48" s="67"/>
      <c r="W48" s="67"/>
      <c r="X48" s="67"/>
      <c r="Y48" s="55"/>
      <c r="Z48" s="67"/>
      <c r="AA48" s="67"/>
      <c r="AB48" s="67"/>
      <c r="AC48" s="67"/>
      <c r="AD48" s="67"/>
      <c r="AE48" s="67"/>
      <c r="AF48" s="67"/>
      <c r="AG48" s="67"/>
      <c r="AH48" s="55"/>
      <c r="AI48" s="67"/>
      <c r="AJ48" s="67"/>
      <c r="AK48" s="67"/>
      <c r="AL48" s="67"/>
      <c r="AM48" s="55"/>
      <c r="AN48" s="67"/>
      <c r="AO48" s="67"/>
      <c r="AP48" s="67"/>
      <c r="AQ48" s="67"/>
      <c r="AR48" s="67"/>
      <c r="AS48" s="67"/>
      <c r="AT48" s="67"/>
      <c r="AU48" s="67"/>
      <c r="AV48" s="55"/>
      <c r="AW48" s="67"/>
      <c r="AX48" s="67"/>
      <c r="AY48" s="67"/>
      <c r="AZ48" s="67"/>
      <c r="BA48" s="67"/>
      <c r="BB48" s="67"/>
      <c r="BC48" s="67"/>
      <c r="BD48" s="67"/>
      <c r="BE48" s="55"/>
      <c r="BF48" s="67"/>
      <c r="BG48" s="67"/>
      <c r="BH48" s="67"/>
      <c r="BI48" s="67"/>
      <c r="BJ48" s="67"/>
      <c r="BK48" s="67"/>
      <c r="BL48" s="67"/>
      <c r="BM48" s="96"/>
      <c r="BN48" s="67"/>
      <c r="BO48" s="67"/>
      <c r="BP48" s="67"/>
      <c r="BQ48" s="67"/>
      <c r="BR48" s="154">
        <f>BR15</f>
        <v>4.95</v>
      </c>
      <c r="BS48" s="155"/>
      <c r="BT48" s="77"/>
      <c r="BW48" s="99"/>
      <c r="BX48" s="98"/>
      <c r="BY48" s="98"/>
    </row>
    <row r="49" spans="5:80" ht="15.75" x14ac:dyDescent="0.2">
      <c r="E49" s="41"/>
      <c r="F49" s="104"/>
      <c r="G49" s="67"/>
      <c r="H49" s="55"/>
      <c r="I49" s="67"/>
      <c r="J49" s="67"/>
      <c r="K49" s="67"/>
      <c r="L49" s="67"/>
      <c r="M49" s="67"/>
      <c r="N49" s="67"/>
      <c r="O49" s="67"/>
      <c r="P49" s="55"/>
      <c r="Q49" s="67"/>
      <c r="R49" s="67"/>
      <c r="S49" s="67"/>
      <c r="T49" s="67"/>
      <c r="U49" s="67"/>
      <c r="V49" s="67"/>
      <c r="W49" s="67"/>
      <c r="X49" s="67"/>
      <c r="Y49" s="55"/>
      <c r="Z49" s="67"/>
      <c r="AA49" s="67"/>
      <c r="AB49" s="67"/>
      <c r="AC49" s="67"/>
      <c r="AD49" s="67"/>
      <c r="AE49" s="67"/>
      <c r="AF49" s="67"/>
      <c r="AG49" s="67"/>
      <c r="AH49" s="55"/>
      <c r="AI49" s="67"/>
      <c r="AJ49" s="67"/>
      <c r="AK49" s="67"/>
      <c r="AL49" s="67"/>
      <c r="AM49" s="55"/>
      <c r="AN49" s="67"/>
      <c r="AO49" s="67"/>
      <c r="AP49" s="67"/>
      <c r="AQ49" s="67"/>
      <c r="AR49" s="67"/>
      <c r="AS49" s="67"/>
      <c r="AT49" s="67"/>
      <c r="AU49" s="67"/>
      <c r="AV49" s="55"/>
      <c r="AW49" s="67"/>
      <c r="AX49" s="67"/>
      <c r="AY49" s="67"/>
      <c r="AZ49" s="67"/>
      <c r="BA49" s="67"/>
      <c r="BB49" s="67"/>
      <c r="BC49" s="67"/>
      <c r="BD49" s="67"/>
      <c r="BE49" s="55"/>
      <c r="BF49" s="67"/>
      <c r="BG49" s="67"/>
      <c r="BH49" s="67"/>
      <c r="BI49" s="67"/>
      <c r="BJ49" s="67"/>
      <c r="BK49" s="67"/>
      <c r="BL49" s="67"/>
      <c r="BM49" s="96"/>
      <c r="BN49" s="67"/>
      <c r="BO49" s="67"/>
      <c r="BP49" s="67"/>
      <c r="BQ49" s="67"/>
      <c r="BR49" s="68"/>
      <c r="BS49" s="67"/>
      <c r="BT49" s="77"/>
      <c r="BW49" s="99"/>
      <c r="BX49" s="98"/>
      <c r="BY49" s="98"/>
    </row>
    <row r="50" spans="5:80" ht="16.5" thickBot="1" x14ac:dyDescent="0.25">
      <c r="E50" s="41"/>
      <c r="F50" s="104"/>
      <c r="G50" s="67"/>
      <c r="H50" s="55"/>
      <c r="I50" s="67"/>
      <c r="J50" s="67"/>
      <c r="K50" s="67"/>
      <c r="L50" s="67"/>
      <c r="M50" s="67"/>
      <c r="N50" s="67"/>
      <c r="O50" s="67"/>
      <c r="P50" s="55"/>
      <c r="Q50" s="67"/>
      <c r="R50" s="67"/>
      <c r="S50" s="67"/>
      <c r="T50" s="67"/>
      <c r="U50" s="67"/>
      <c r="V50" s="67"/>
      <c r="W50" s="67"/>
      <c r="X50" s="67"/>
      <c r="Y50" s="55"/>
      <c r="Z50" s="67"/>
      <c r="AA50" s="67"/>
      <c r="AB50" s="67"/>
      <c r="AC50" s="67"/>
      <c r="AD50" s="67"/>
      <c r="AE50" s="67"/>
      <c r="AF50" s="67"/>
      <c r="AG50" s="67"/>
      <c r="AH50" s="55"/>
      <c r="AI50" s="67"/>
      <c r="AJ50" s="67"/>
      <c r="AK50" s="67"/>
      <c r="AL50" s="67"/>
      <c r="AM50" s="55"/>
      <c r="AN50" s="67"/>
      <c r="AO50" s="67"/>
      <c r="AP50" s="67"/>
      <c r="AQ50" s="67"/>
      <c r="AR50" s="67"/>
      <c r="AS50" s="67"/>
      <c r="AT50" s="67"/>
      <c r="AU50" s="67"/>
      <c r="AV50" s="55"/>
      <c r="AW50" s="67"/>
      <c r="AX50" s="67"/>
      <c r="AY50" s="67"/>
      <c r="AZ50" s="67"/>
      <c r="BA50" s="67"/>
      <c r="BB50" s="67"/>
      <c r="BC50" s="67"/>
      <c r="BD50" s="67"/>
      <c r="BE50" s="55"/>
      <c r="BF50" s="67"/>
      <c r="BG50" s="67"/>
      <c r="BH50" s="67"/>
      <c r="BI50" s="67"/>
      <c r="BJ50" s="67"/>
      <c r="BK50" s="67"/>
      <c r="BL50" s="67"/>
      <c r="BM50" s="96"/>
      <c r="BN50" s="67"/>
      <c r="BO50" s="67"/>
      <c r="BP50" s="67"/>
      <c r="BQ50" s="67"/>
      <c r="BR50" s="68"/>
      <c r="BS50" s="67"/>
      <c r="BT50" s="77"/>
      <c r="BW50" s="99"/>
      <c r="BX50" s="98"/>
      <c r="BY50" s="98"/>
    </row>
    <row r="51" spans="5:80" s="33" customFormat="1" ht="25.9" customHeight="1" thickBot="1" x14ac:dyDescent="0.25">
      <c r="E51" s="105"/>
      <c r="F51" s="104"/>
      <c r="G51" s="85"/>
      <c r="H51" s="81">
        <f>'P9-16X'!L5</f>
        <v>3.7265526322407343</v>
      </c>
      <c r="I51" s="85"/>
      <c r="J51" s="85"/>
      <c r="K51" s="85"/>
      <c r="L51" s="85"/>
      <c r="M51" s="85"/>
      <c r="N51" s="85"/>
      <c r="O51" s="178">
        <f>'P10-15X'!L5</f>
        <v>9.9236297884395466</v>
      </c>
      <c r="P51" s="178"/>
      <c r="Q51" s="178"/>
      <c r="R51" s="85"/>
      <c r="S51" s="85"/>
      <c r="T51" s="85"/>
      <c r="U51" s="85"/>
      <c r="V51" s="85"/>
      <c r="W51" s="85"/>
      <c r="X51" s="178">
        <f>'P11-14X'!L5</f>
        <v>12.573112240422221</v>
      </c>
      <c r="Y51" s="178"/>
      <c r="Z51" s="178"/>
      <c r="AA51" s="85"/>
      <c r="AB51" s="85"/>
      <c r="AC51" s="85"/>
      <c r="AD51" s="85"/>
      <c r="AE51" s="85"/>
      <c r="AF51" s="85"/>
      <c r="AG51" s="178">
        <f>'P12-13X'!L5</f>
        <v>10.431182373193337</v>
      </c>
      <c r="AH51" s="178"/>
      <c r="AI51" s="178"/>
      <c r="AJ51" s="85"/>
      <c r="AK51" s="85"/>
      <c r="AL51" s="178">
        <f>'P12-13X'!L5</f>
        <v>10.431182373193337</v>
      </c>
      <c r="AM51" s="178"/>
      <c r="AN51" s="178"/>
      <c r="AO51" s="85"/>
      <c r="AP51" s="85"/>
      <c r="AQ51" s="85"/>
      <c r="AR51" s="85"/>
      <c r="AS51" s="85"/>
      <c r="AT51" s="85"/>
      <c r="AU51" s="178">
        <f>'P11-14X'!L5</f>
        <v>12.573112240422221</v>
      </c>
      <c r="AV51" s="178"/>
      <c r="AW51" s="178"/>
      <c r="AX51" s="85"/>
      <c r="AY51" s="85"/>
      <c r="AZ51" s="85"/>
      <c r="BA51" s="85"/>
      <c r="BB51" s="85"/>
      <c r="BC51" s="85"/>
      <c r="BD51" s="178">
        <f>'P10-15X'!L5</f>
        <v>9.9236297884395466</v>
      </c>
      <c r="BE51" s="178"/>
      <c r="BF51" s="178"/>
      <c r="BG51" s="85"/>
      <c r="BH51" s="85"/>
      <c r="BI51" s="85"/>
      <c r="BJ51" s="85"/>
      <c r="BK51" s="85"/>
      <c r="BL51" s="85"/>
      <c r="BM51" s="81">
        <f>'P9-16X'!L5</f>
        <v>3.7265526322407343</v>
      </c>
      <c r="BN51" s="85"/>
      <c r="BO51" s="85"/>
      <c r="BP51" s="85"/>
      <c r="BQ51" s="85"/>
      <c r="BR51" s="106"/>
      <c r="BS51" s="85"/>
      <c r="BT51" s="86"/>
      <c r="BW51" s="101">
        <f>H51+O51+X51+AG51+AL51+AU51+BD51+BM51</f>
        <v>73.308954068591675</v>
      </c>
      <c r="BX51" s="102">
        <f>BW51*F53*1000</f>
        <v>417861.03819097258</v>
      </c>
      <c r="BY51" s="102">
        <f>BX51*F53*1000</f>
        <v>2381807917.6885438</v>
      </c>
      <c r="CB51" s="90"/>
    </row>
    <row r="52" spans="5:80" ht="13.15" customHeight="1" thickBot="1" x14ac:dyDescent="0.25">
      <c r="E52" s="41"/>
      <c r="F52" s="104"/>
      <c r="G52" s="67"/>
      <c r="H52" s="161">
        <v>9</v>
      </c>
      <c r="I52" s="67"/>
      <c r="J52" s="67"/>
      <c r="K52" s="67"/>
      <c r="L52" s="67"/>
      <c r="M52" s="67"/>
      <c r="N52" s="67"/>
      <c r="O52" s="67"/>
      <c r="P52" s="161">
        <v>10</v>
      </c>
      <c r="Q52" s="67"/>
      <c r="R52" s="67"/>
      <c r="S52" s="67"/>
      <c r="T52" s="67"/>
      <c r="U52" s="67"/>
      <c r="V52" s="67"/>
      <c r="W52" s="67"/>
      <c r="X52" s="67"/>
      <c r="Y52" s="161">
        <v>11</v>
      </c>
      <c r="Z52" s="67"/>
      <c r="AA52" s="67"/>
      <c r="AB52" s="67"/>
      <c r="AC52" s="67"/>
      <c r="AD52" s="67"/>
      <c r="AE52" s="67"/>
      <c r="AF52" s="67"/>
      <c r="AG52" s="67"/>
      <c r="AH52" s="161">
        <v>12</v>
      </c>
      <c r="AI52" s="67"/>
      <c r="AJ52" s="67"/>
      <c r="AK52" s="67"/>
      <c r="AL52" s="67"/>
      <c r="AM52" s="161">
        <v>13</v>
      </c>
      <c r="AN52" s="67"/>
      <c r="AO52" s="67"/>
      <c r="AP52" s="67"/>
      <c r="AQ52" s="67"/>
      <c r="AR52" s="67"/>
      <c r="AS52" s="67"/>
      <c r="AT52" s="67"/>
      <c r="AU52" s="67"/>
      <c r="AV52" s="161">
        <v>14</v>
      </c>
      <c r="AW52" s="67"/>
      <c r="AX52" s="67"/>
      <c r="AY52" s="67"/>
      <c r="AZ52" s="67"/>
      <c r="BA52" s="67"/>
      <c r="BB52" s="67"/>
      <c r="BC52" s="67"/>
      <c r="BD52" s="67"/>
      <c r="BE52" s="161">
        <v>15</v>
      </c>
      <c r="BF52" s="67"/>
      <c r="BG52" s="67"/>
      <c r="BH52" s="67"/>
      <c r="BI52" s="67"/>
      <c r="BJ52" s="67"/>
      <c r="BK52" s="67"/>
      <c r="BL52" s="67"/>
      <c r="BM52" s="161">
        <v>16</v>
      </c>
      <c r="BN52" s="67"/>
      <c r="BO52" s="67"/>
      <c r="BP52" s="67"/>
      <c r="BQ52" s="64"/>
      <c r="BR52" s="65"/>
      <c r="BS52" s="67"/>
      <c r="BT52" s="77"/>
      <c r="BW52" s="99"/>
      <c r="BX52" s="98"/>
      <c r="BY52" s="98"/>
    </row>
    <row r="53" spans="5:80" ht="25.9" customHeight="1" thickBot="1" x14ac:dyDescent="0.25">
      <c r="E53" s="41"/>
      <c r="F53" s="104">
        <f>F20</f>
        <v>5.7</v>
      </c>
      <c r="G53" s="67"/>
      <c r="H53" s="162"/>
      <c r="I53" s="57"/>
      <c r="J53" s="58"/>
      <c r="K53" s="58"/>
      <c r="L53" s="58"/>
      <c r="M53" s="58"/>
      <c r="N53" s="58"/>
      <c r="O53" s="59"/>
      <c r="P53" s="162"/>
      <c r="Q53" s="60"/>
      <c r="R53" s="53"/>
      <c r="S53" s="53"/>
      <c r="T53" s="53"/>
      <c r="U53" s="53"/>
      <c r="V53" s="53"/>
      <c r="W53" s="53"/>
      <c r="X53" s="53"/>
      <c r="Y53" s="162"/>
      <c r="Z53" s="60"/>
      <c r="AA53" s="53"/>
      <c r="AB53" s="53"/>
      <c r="AC53" s="53"/>
      <c r="AD53" s="53"/>
      <c r="AE53" s="53"/>
      <c r="AF53" s="53"/>
      <c r="AG53" s="53"/>
      <c r="AH53" s="162"/>
      <c r="AI53" s="58"/>
      <c r="AJ53" s="58"/>
      <c r="AK53" s="58"/>
      <c r="AL53" s="58"/>
      <c r="AM53" s="162"/>
      <c r="AN53" s="60"/>
      <c r="AO53" s="53"/>
      <c r="AP53" s="53"/>
      <c r="AQ53" s="53"/>
      <c r="AR53" s="53"/>
      <c r="AS53" s="53"/>
      <c r="AT53" s="53"/>
      <c r="AU53" s="53"/>
      <c r="AV53" s="162"/>
      <c r="AW53" s="60"/>
      <c r="AX53" s="53"/>
      <c r="AY53" s="53"/>
      <c r="AZ53" s="53"/>
      <c r="BA53" s="53"/>
      <c r="BB53" s="53"/>
      <c r="BC53" s="53"/>
      <c r="BD53" s="53"/>
      <c r="BE53" s="162"/>
      <c r="BF53" s="57"/>
      <c r="BG53" s="58"/>
      <c r="BH53" s="58"/>
      <c r="BI53" s="58"/>
      <c r="BJ53" s="58"/>
      <c r="BK53" s="58"/>
      <c r="BL53" s="59"/>
      <c r="BM53" s="162"/>
      <c r="BN53" s="67"/>
      <c r="BO53" s="67"/>
      <c r="BP53" s="67"/>
      <c r="BQ53" s="67"/>
      <c r="BR53" s="67"/>
      <c r="BS53" s="67"/>
      <c r="BT53" s="77"/>
      <c r="BW53" s="99"/>
      <c r="BX53" s="98"/>
      <c r="BY53" s="98"/>
    </row>
    <row r="54" spans="5:80" ht="16.5" thickBot="1" x14ac:dyDescent="0.25">
      <c r="E54" s="41"/>
      <c r="F54" s="104"/>
      <c r="G54" s="67"/>
      <c r="H54" s="163"/>
      <c r="I54" s="67"/>
      <c r="J54" s="67"/>
      <c r="K54" s="67"/>
      <c r="L54" s="67"/>
      <c r="M54" s="67"/>
      <c r="N54" s="67"/>
      <c r="O54" s="67"/>
      <c r="P54" s="163"/>
      <c r="Q54" s="67"/>
      <c r="R54" s="67"/>
      <c r="S54" s="67"/>
      <c r="T54" s="67"/>
      <c r="U54" s="67"/>
      <c r="V54" s="67"/>
      <c r="W54" s="67"/>
      <c r="X54" s="67"/>
      <c r="Y54" s="163"/>
      <c r="Z54" s="67"/>
      <c r="AA54" s="67"/>
      <c r="AB54" s="67"/>
      <c r="AC54" s="67"/>
      <c r="AD54" s="67"/>
      <c r="AE54" s="67"/>
      <c r="AF54" s="67"/>
      <c r="AG54" s="67"/>
      <c r="AH54" s="163"/>
      <c r="AI54" s="67"/>
      <c r="AJ54" s="67"/>
      <c r="AK54" s="67"/>
      <c r="AL54" s="67"/>
      <c r="AM54" s="163"/>
      <c r="AN54" s="67"/>
      <c r="AO54" s="67"/>
      <c r="AP54" s="67"/>
      <c r="AQ54" s="67"/>
      <c r="AR54" s="67"/>
      <c r="AS54" s="67"/>
      <c r="AT54" s="67"/>
      <c r="AU54" s="67"/>
      <c r="AV54" s="163"/>
      <c r="AW54" s="67"/>
      <c r="AX54" s="67"/>
      <c r="AY54" s="67"/>
      <c r="AZ54" s="67"/>
      <c r="BA54" s="67"/>
      <c r="BB54" s="67"/>
      <c r="BC54" s="67"/>
      <c r="BD54" s="67"/>
      <c r="BE54" s="163"/>
      <c r="BF54" s="67"/>
      <c r="BG54" s="67"/>
      <c r="BH54" s="67"/>
      <c r="BI54" s="67"/>
      <c r="BJ54" s="67"/>
      <c r="BK54" s="67"/>
      <c r="BL54" s="67"/>
      <c r="BM54" s="163"/>
      <c r="BN54" s="67"/>
      <c r="BO54" s="67"/>
      <c r="BP54" s="67"/>
      <c r="BQ54" s="75"/>
      <c r="BR54" s="73"/>
      <c r="BS54" s="67"/>
      <c r="BT54" s="77"/>
      <c r="BW54" s="99"/>
      <c r="BX54" s="98"/>
      <c r="BY54" s="98"/>
    </row>
    <row r="55" spans="5:80" ht="15.75" x14ac:dyDescent="0.2">
      <c r="E55" s="41"/>
      <c r="F55" s="104"/>
      <c r="G55" s="67"/>
      <c r="H55" s="55"/>
      <c r="I55" s="67"/>
      <c r="J55" s="67"/>
      <c r="K55" s="67"/>
      <c r="L55" s="67"/>
      <c r="M55" s="67"/>
      <c r="N55" s="67"/>
      <c r="O55" s="67"/>
      <c r="P55" s="61"/>
      <c r="Q55" s="67"/>
      <c r="R55" s="67"/>
      <c r="S55" s="67"/>
      <c r="T55" s="67"/>
      <c r="U55" s="67"/>
      <c r="V55" s="67"/>
      <c r="W55" s="67"/>
      <c r="X55" s="67"/>
      <c r="Y55" s="61"/>
      <c r="Z55" s="67"/>
      <c r="AA55" s="67"/>
      <c r="AB55" s="67"/>
      <c r="AC55" s="67"/>
      <c r="AD55" s="67"/>
      <c r="AE55" s="67"/>
      <c r="AF55" s="67"/>
      <c r="AG55" s="67"/>
      <c r="AH55" s="54"/>
      <c r="AI55" s="67"/>
      <c r="AJ55" s="67"/>
      <c r="AK55" s="67"/>
      <c r="AL55" s="67"/>
      <c r="AM55" s="54"/>
      <c r="AN55" s="67"/>
      <c r="AO55" s="67"/>
      <c r="AP55" s="67"/>
      <c r="AQ55" s="67"/>
      <c r="AR55" s="67"/>
      <c r="AS55" s="67"/>
      <c r="AT55" s="67"/>
      <c r="AU55" s="67"/>
      <c r="AV55" s="61"/>
      <c r="AW55" s="67"/>
      <c r="AX55" s="67"/>
      <c r="AY55" s="67"/>
      <c r="AZ55" s="67"/>
      <c r="BA55" s="67"/>
      <c r="BB55" s="67"/>
      <c r="BC55" s="67"/>
      <c r="BD55" s="67"/>
      <c r="BE55" s="61"/>
      <c r="BF55" s="67"/>
      <c r="BG55" s="67"/>
      <c r="BH55" s="67"/>
      <c r="BI55" s="67"/>
      <c r="BJ55" s="67"/>
      <c r="BK55" s="67"/>
      <c r="BL55" s="67"/>
      <c r="BM55" s="96"/>
      <c r="BN55" s="67"/>
      <c r="BO55" s="67"/>
      <c r="BP55" s="67"/>
      <c r="BQ55" s="67"/>
      <c r="BR55" s="68"/>
      <c r="BS55" s="67"/>
      <c r="BT55" s="77"/>
      <c r="BW55" s="99"/>
      <c r="BX55" s="98"/>
      <c r="BY55" s="98"/>
    </row>
    <row r="56" spans="5:80" ht="15.75" x14ac:dyDescent="0.2">
      <c r="E56" s="41"/>
      <c r="F56" s="104"/>
      <c r="G56" s="67"/>
      <c r="H56" s="55"/>
      <c r="I56" s="67"/>
      <c r="J56" s="67"/>
      <c r="K56" s="67"/>
      <c r="L56" s="67"/>
      <c r="M56" s="67"/>
      <c r="N56" s="67"/>
      <c r="O56" s="67"/>
      <c r="P56" s="62"/>
      <c r="Q56" s="67"/>
      <c r="R56" s="67"/>
      <c r="S56" s="67"/>
      <c r="T56" s="67"/>
      <c r="U56" s="67"/>
      <c r="V56" s="67"/>
      <c r="W56" s="67"/>
      <c r="X56" s="67"/>
      <c r="Y56" s="62"/>
      <c r="Z56" s="67"/>
      <c r="AA56" s="67"/>
      <c r="AB56" s="67"/>
      <c r="AC56" s="67"/>
      <c r="AD56" s="67"/>
      <c r="AE56" s="67"/>
      <c r="AF56" s="67"/>
      <c r="AG56" s="67"/>
      <c r="AH56" s="55"/>
      <c r="AI56" s="67"/>
      <c r="AJ56" s="67"/>
      <c r="AK56" s="67"/>
      <c r="AL56" s="67"/>
      <c r="AM56" s="55"/>
      <c r="AN56" s="67"/>
      <c r="AO56" s="67"/>
      <c r="AP56" s="67"/>
      <c r="AQ56" s="67"/>
      <c r="AR56" s="67"/>
      <c r="AS56" s="67"/>
      <c r="AT56" s="67"/>
      <c r="AU56" s="67"/>
      <c r="AV56" s="62"/>
      <c r="AW56" s="67"/>
      <c r="AX56" s="67"/>
      <c r="AY56" s="67"/>
      <c r="AZ56" s="67"/>
      <c r="BA56" s="67"/>
      <c r="BB56" s="67"/>
      <c r="BC56" s="67"/>
      <c r="BD56" s="67"/>
      <c r="BE56" s="62"/>
      <c r="BF56" s="67"/>
      <c r="BG56" s="67"/>
      <c r="BH56" s="67"/>
      <c r="BI56" s="67"/>
      <c r="BJ56" s="67"/>
      <c r="BK56" s="67"/>
      <c r="BL56" s="67"/>
      <c r="BM56" s="96"/>
      <c r="BN56" s="67"/>
      <c r="BO56" s="67"/>
      <c r="BP56" s="67"/>
      <c r="BQ56" s="67"/>
      <c r="BR56" s="68"/>
      <c r="BS56" s="67"/>
      <c r="BT56" s="77"/>
      <c r="BW56" s="99"/>
      <c r="BX56" s="98"/>
      <c r="BY56" s="98"/>
    </row>
    <row r="57" spans="5:80" ht="15.75" x14ac:dyDescent="0.2">
      <c r="E57" s="41"/>
      <c r="F57" s="104"/>
      <c r="G57" s="67"/>
      <c r="H57" s="55"/>
      <c r="I57" s="67"/>
      <c r="J57" s="67"/>
      <c r="K57" s="67"/>
      <c r="L57" s="67"/>
      <c r="M57" s="67"/>
      <c r="N57" s="67"/>
      <c r="O57" s="67"/>
      <c r="P57" s="62"/>
      <c r="Q57" s="67"/>
      <c r="R57" s="67"/>
      <c r="S57" s="67"/>
      <c r="T57" s="67"/>
      <c r="U57" s="67"/>
      <c r="V57" s="67"/>
      <c r="W57" s="67"/>
      <c r="X57" s="67"/>
      <c r="Y57" s="62"/>
      <c r="Z57" s="67"/>
      <c r="AA57" s="67"/>
      <c r="AB57" s="67"/>
      <c r="AC57" s="67"/>
      <c r="AD57" s="67"/>
      <c r="AE57" s="67"/>
      <c r="AF57" s="67"/>
      <c r="AG57" s="67"/>
      <c r="AH57" s="55"/>
      <c r="AI57" s="67"/>
      <c r="AJ57" s="67"/>
      <c r="AK57" s="67"/>
      <c r="AL57" s="67"/>
      <c r="AM57" s="55"/>
      <c r="AN57" s="67"/>
      <c r="AO57" s="67"/>
      <c r="AP57" s="67"/>
      <c r="AQ57" s="67"/>
      <c r="AR57" s="67"/>
      <c r="AS57" s="67"/>
      <c r="AT57" s="67"/>
      <c r="AU57" s="67"/>
      <c r="AV57" s="62"/>
      <c r="AW57" s="67"/>
      <c r="AX57" s="67"/>
      <c r="AY57" s="67"/>
      <c r="AZ57" s="67"/>
      <c r="BA57" s="67"/>
      <c r="BB57" s="67"/>
      <c r="BC57" s="67"/>
      <c r="BD57" s="67"/>
      <c r="BE57" s="62"/>
      <c r="BF57" s="67"/>
      <c r="BG57" s="67"/>
      <c r="BH57" s="67"/>
      <c r="BI57" s="67"/>
      <c r="BJ57" s="67"/>
      <c r="BK57" s="67"/>
      <c r="BL57" s="67"/>
      <c r="BM57" s="96"/>
      <c r="BN57" s="67"/>
      <c r="BO57" s="67"/>
      <c r="BP57" s="67"/>
      <c r="BQ57" s="67"/>
      <c r="BR57" s="68"/>
      <c r="BS57" s="67"/>
      <c r="BT57" s="77"/>
      <c r="BW57" s="99"/>
      <c r="BX57" s="98"/>
      <c r="BY57" s="98"/>
    </row>
    <row r="58" spans="5:80" ht="15.75" x14ac:dyDescent="0.25">
      <c r="E58" s="41"/>
      <c r="F58" s="104"/>
      <c r="G58" s="67"/>
      <c r="H58" s="55"/>
      <c r="I58" s="67"/>
      <c r="J58" s="67"/>
      <c r="K58" s="67"/>
      <c r="L58" s="67"/>
      <c r="M58" s="67"/>
      <c r="N58" s="67"/>
      <c r="O58" s="67"/>
      <c r="P58" s="62"/>
      <c r="Q58" s="67"/>
      <c r="R58" s="67"/>
      <c r="S58" s="67"/>
      <c r="T58" s="67"/>
      <c r="U58" s="67"/>
      <c r="V58" s="67"/>
      <c r="W58" s="67"/>
      <c r="X58" s="67"/>
      <c r="Y58" s="62"/>
      <c r="Z58" s="67"/>
      <c r="AA58" s="67"/>
      <c r="AB58" s="67"/>
      <c r="AC58" s="67"/>
      <c r="AD58" s="67"/>
      <c r="AE58" s="67"/>
      <c r="AF58" s="67"/>
      <c r="AG58" s="67"/>
      <c r="AH58" s="55"/>
      <c r="AI58" s="67"/>
      <c r="AJ58" s="67"/>
      <c r="AK58" s="67"/>
      <c r="AL58" s="67"/>
      <c r="AM58" s="55"/>
      <c r="AN58" s="67"/>
      <c r="AO58" s="67"/>
      <c r="AP58" s="67"/>
      <c r="AQ58" s="67"/>
      <c r="AR58" s="67"/>
      <c r="AS58" s="67"/>
      <c r="AT58" s="67"/>
      <c r="AU58" s="67"/>
      <c r="AV58" s="62"/>
      <c r="AW58" s="67"/>
      <c r="AX58" s="67"/>
      <c r="AY58" s="67"/>
      <c r="AZ58" s="67"/>
      <c r="BA58" s="67"/>
      <c r="BB58" s="67"/>
      <c r="BC58" s="67"/>
      <c r="BD58" s="67"/>
      <c r="BE58" s="62"/>
      <c r="BF58" s="67"/>
      <c r="BG58" s="67"/>
      <c r="BH58" s="67"/>
      <c r="BI58" s="67"/>
      <c r="BJ58" s="67"/>
      <c r="BK58" s="67"/>
      <c r="BL58" s="67"/>
      <c r="BM58" s="96"/>
      <c r="BN58" s="67"/>
      <c r="BO58" s="67"/>
      <c r="BP58" s="67"/>
      <c r="BQ58" s="67"/>
      <c r="BR58" s="154">
        <f>BR25</f>
        <v>5.35</v>
      </c>
      <c r="BS58" s="155"/>
      <c r="BT58" s="77"/>
      <c r="BW58" s="99"/>
      <c r="BX58" s="98"/>
      <c r="BY58" s="98"/>
    </row>
    <row r="59" spans="5:80" ht="15.75" x14ac:dyDescent="0.2">
      <c r="E59" s="41"/>
      <c r="F59" s="104"/>
      <c r="G59" s="67"/>
      <c r="H59" s="55"/>
      <c r="I59" s="67"/>
      <c r="J59" s="67"/>
      <c r="K59" s="67"/>
      <c r="L59" s="67"/>
      <c r="M59" s="67"/>
      <c r="N59" s="67"/>
      <c r="O59" s="67"/>
      <c r="P59" s="62"/>
      <c r="Q59" s="67"/>
      <c r="R59" s="67"/>
      <c r="S59" s="67"/>
      <c r="T59" s="67"/>
      <c r="U59" s="67"/>
      <c r="V59" s="67"/>
      <c r="W59" s="67"/>
      <c r="X59" s="67"/>
      <c r="Y59" s="62"/>
      <c r="Z59" s="67"/>
      <c r="AA59" s="67"/>
      <c r="AB59" s="67"/>
      <c r="AC59" s="67"/>
      <c r="AD59" s="67"/>
      <c r="AE59" s="67"/>
      <c r="AF59" s="67"/>
      <c r="AG59" s="67"/>
      <c r="AH59" s="55"/>
      <c r="AI59" s="67"/>
      <c r="AJ59" s="67"/>
      <c r="AK59" s="67"/>
      <c r="AL59" s="67"/>
      <c r="AM59" s="55"/>
      <c r="AN59" s="67"/>
      <c r="AO59" s="67"/>
      <c r="AP59" s="67"/>
      <c r="AQ59" s="67"/>
      <c r="AR59" s="67"/>
      <c r="AS59" s="67"/>
      <c r="AT59" s="67"/>
      <c r="AU59" s="67"/>
      <c r="AV59" s="62"/>
      <c r="AW59" s="67"/>
      <c r="AX59" s="67"/>
      <c r="AY59" s="67"/>
      <c r="AZ59" s="67"/>
      <c r="BA59" s="67"/>
      <c r="BB59" s="67"/>
      <c r="BC59" s="67"/>
      <c r="BD59" s="67"/>
      <c r="BE59" s="62"/>
      <c r="BF59" s="67"/>
      <c r="BG59" s="67"/>
      <c r="BH59" s="67"/>
      <c r="BI59" s="67"/>
      <c r="BJ59" s="67"/>
      <c r="BK59" s="67"/>
      <c r="BL59" s="67"/>
      <c r="BM59" s="96"/>
      <c r="BN59" s="67"/>
      <c r="BO59" s="67"/>
      <c r="BP59" s="67"/>
      <c r="BQ59" s="67"/>
      <c r="BR59" s="68"/>
      <c r="BS59" s="67"/>
      <c r="BT59" s="77"/>
      <c r="BW59" s="99"/>
      <c r="BX59" s="98"/>
      <c r="BY59" s="98"/>
    </row>
    <row r="60" spans="5:80" ht="16.5" thickBot="1" x14ac:dyDescent="0.25">
      <c r="E60" s="41"/>
      <c r="F60" s="104"/>
      <c r="G60" s="67"/>
      <c r="H60" s="55"/>
      <c r="I60" s="67"/>
      <c r="J60" s="67"/>
      <c r="K60" s="67"/>
      <c r="L60" s="67"/>
      <c r="M60" s="67"/>
      <c r="N60" s="67"/>
      <c r="O60" s="67"/>
      <c r="P60" s="62"/>
      <c r="Q60" s="67"/>
      <c r="R60" s="67"/>
      <c r="S60" s="67"/>
      <c r="T60" s="67"/>
      <c r="U60" s="67"/>
      <c r="V60" s="67"/>
      <c r="W60" s="67"/>
      <c r="X60" s="67"/>
      <c r="Y60" s="62"/>
      <c r="Z60" s="67"/>
      <c r="AA60" s="67"/>
      <c r="AB60" s="67"/>
      <c r="AC60" s="67"/>
      <c r="AD60" s="67"/>
      <c r="AE60" s="67"/>
      <c r="AF60" s="67"/>
      <c r="AG60" s="67"/>
      <c r="AH60" s="55"/>
      <c r="AI60" s="67"/>
      <c r="AJ60" s="67"/>
      <c r="AK60" s="67"/>
      <c r="AL60" s="67"/>
      <c r="AM60" s="55"/>
      <c r="AN60" s="67"/>
      <c r="AO60" s="67"/>
      <c r="AP60" s="67"/>
      <c r="AQ60" s="67"/>
      <c r="AR60" s="67"/>
      <c r="AS60" s="67"/>
      <c r="AT60" s="67"/>
      <c r="AU60" s="67"/>
      <c r="AV60" s="62"/>
      <c r="AW60" s="67"/>
      <c r="AX60" s="67"/>
      <c r="AY60" s="67"/>
      <c r="AZ60" s="67"/>
      <c r="BA60" s="67"/>
      <c r="BB60" s="67"/>
      <c r="BC60" s="67"/>
      <c r="BD60" s="67"/>
      <c r="BE60" s="62"/>
      <c r="BF60" s="67"/>
      <c r="BG60" s="67"/>
      <c r="BH60" s="67"/>
      <c r="BI60" s="67"/>
      <c r="BJ60" s="67"/>
      <c r="BK60" s="67"/>
      <c r="BL60" s="67"/>
      <c r="BM60" s="96"/>
      <c r="BN60" s="67"/>
      <c r="BO60" s="67"/>
      <c r="BP60" s="67"/>
      <c r="BQ60" s="67"/>
      <c r="BR60" s="68"/>
      <c r="BS60" s="67"/>
      <c r="BT60" s="77"/>
      <c r="BW60" s="99"/>
      <c r="BX60" s="98"/>
      <c r="BY60" s="98"/>
    </row>
    <row r="61" spans="5:80" ht="15.6" customHeight="1" x14ac:dyDescent="0.2">
      <c r="E61" s="41"/>
      <c r="F61" s="104"/>
      <c r="G61" s="67"/>
      <c r="H61" s="161">
        <v>17</v>
      </c>
      <c r="I61" s="67"/>
      <c r="J61" s="67"/>
      <c r="K61" s="67"/>
      <c r="L61" s="67"/>
      <c r="M61" s="67"/>
      <c r="N61" s="67"/>
      <c r="O61" s="67"/>
      <c r="P61" s="62"/>
      <c r="Q61" s="67"/>
      <c r="R61" s="67"/>
      <c r="S61" s="67"/>
      <c r="T61" s="67"/>
      <c r="U61" s="67"/>
      <c r="V61" s="67"/>
      <c r="W61" s="67"/>
      <c r="X61" s="67"/>
      <c r="Y61" s="62"/>
      <c r="Z61" s="67"/>
      <c r="AA61" s="67"/>
      <c r="AB61" s="67"/>
      <c r="AC61" s="67"/>
      <c r="AD61" s="67"/>
      <c r="AE61" s="67"/>
      <c r="AF61" s="67"/>
      <c r="AH61" s="161">
        <v>20</v>
      </c>
      <c r="AJ61" s="67"/>
      <c r="AK61" s="67"/>
      <c r="AM61" s="161">
        <v>21</v>
      </c>
      <c r="AO61" s="67"/>
      <c r="AP61" s="67"/>
      <c r="AQ61" s="67"/>
      <c r="AR61" s="67"/>
      <c r="AS61" s="67"/>
      <c r="AT61" s="67"/>
      <c r="AU61" s="67"/>
      <c r="AV61" s="62"/>
      <c r="AW61" s="67"/>
      <c r="AX61" s="67"/>
      <c r="AY61" s="67"/>
      <c r="AZ61" s="67"/>
      <c r="BA61" s="67"/>
      <c r="BB61" s="67"/>
      <c r="BC61" s="67"/>
      <c r="BD61" s="67"/>
      <c r="BE61" s="62"/>
      <c r="BF61" s="67"/>
      <c r="BG61" s="67"/>
      <c r="BH61" s="67"/>
      <c r="BI61" s="67"/>
      <c r="BJ61" s="67"/>
      <c r="BK61" s="67"/>
      <c r="BL61" s="67"/>
      <c r="BM61" s="161">
        <v>24</v>
      </c>
      <c r="BN61" s="67"/>
      <c r="BO61" s="67"/>
      <c r="BP61" s="67"/>
      <c r="BQ61" s="67"/>
      <c r="BR61" s="68"/>
      <c r="BS61" s="67"/>
      <c r="BT61" s="77"/>
      <c r="BW61" s="99"/>
      <c r="BX61" s="98"/>
      <c r="BY61" s="98"/>
    </row>
    <row r="62" spans="5:80" ht="16.149999999999999" customHeight="1" thickBot="1" x14ac:dyDescent="0.25">
      <c r="E62" s="41"/>
      <c r="F62" s="104">
        <f>F29</f>
        <v>0.35</v>
      </c>
      <c r="G62" s="67"/>
      <c r="H62" s="162"/>
      <c r="I62" s="67"/>
      <c r="J62" s="67"/>
      <c r="K62" s="67"/>
      <c r="L62" s="67"/>
      <c r="M62" s="67"/>
      <c r="N62" s="67"/>
      <c r="O62" s="67"/>
      <c r="P62" s="63"/>
      <c r="Q62" s="67"/>
      <c r="R62" s="67"/>
      <c r="S62" s="67"/>
      <c r="T62" s="67"/>
      <c r="U62" s="67"/>
      <c r="V62" s="67"/>
      <c r="W62" s="67"/>
      <c r="X62" s="67"/>
      <c r="Y62" s="63"/>
      <c r="Z62" s="67"/>
      <c r="AA62" s="67"/>
      <c r="AB62" s="67"/>
      <c r="AC62" s="67"/>
      <c r="AD62" s="67"/>
      <c r="AE62" s="67"/>
      <c r="AF62" s="67"/>
      <c r="AH62" s="162"/>
      <c r="AJ62" s="67"/>
      <c r="AK62" s="67"/>
      <c r="AM62" s="162"/>
      <c r="AO62" s="67"/>
      <c r="AP62" s="67"/>
      <c r="AQ62" s="67"/>
      <c r="AR62" s="67"/>
      <c r="AS62" s="67"/>
      <c r="AT62" s="67"/>
      <c r="AU62" s="67"/>
      <c r="AV62" s="63"/>
      <c r="AW62" s="67"/>
      <c r="AX62" s="67"/>
      <c r="AY62" s="67"/>
      <c r="AZ62" s="67"/>
      <c r="BA62" s="67"/>
      <c r="BB62" s="67"/>
      <c r="BC62" s="67"/>
      <c r="BD62" s="67"/>
      <c r="BE62" s="63"/>
      <c r="BF62" s="67"/>
      <c r="BG62" s="67"/>
      <c r="BH62" s="67"/>
      <c r="BI62" s="67"/>
      <c r="BJ62" s="67"/>
      <c r="BK62" s="67"/>
      <c r="BL62" s="67"/>
      <c r="BM62" s="162"/>
      <c r="BN62" s="67"/>
      <c r="BO62" s="67"/>
      <c r="BP62" s="67"/>
      <c r="BQ62" s="64"/>
      <c r="BR62" s="65"/>
      <c r="BS62" s="67"/>
      <c r="BT62" s="77"/>
      <c r="BW62" s="99"/>
      <c r="BX62" s="98"/>
      <c r="BY62" s="98"/>
    </row>
    <row r="63" spans="5:80" ht="25.9" customHeight="1" thickBot="1" x14ac:dyDescent="0.25">
      <c r="E63" s="41"/>
      <c r="F63" s="85"/>
      <c r="G63" s="67"/>
      <c r="H63" s="163"/>
      <c r="I63" s="53"/>
      <c r="J63" s="53"/>
      <c r="K63" s="53"/>
      <c r="L63" s="53"/>
      <c r="M63" s="53"/>
      <c r="N63" s="53"/>
      <c r="O63" s="175">
        <v>18</v>
      </c>
      <c r="P63" s="176"/>
      <c r="Q63" s="177"/>
      <c r="R63" s="53"/>
      <c r="S63" s="53"/>
      <c r="T63" s="53"/>
      <c r="U63" s="53"/>
      <c r="V63" s="53"/>
      <c r="W63" s="53"/>
      <c r="X63" s="175">
        <v>19</v>
      </c>
      <c r="Y63" s="176"/>
      <c r="Z63" s="177"/>
      <c r="AA63" s="53"/>
      <c r="AB63" s="53"/>
      <c r="AC63" s="53"/>
      <c r="AD63" s="53"/>
      <c r="AE63" s="53"/>
      <c r="AF63" s="53"/>
      <c r="AG63" s="53"/>
      <c r="AH63" s="163"/>
      <c r="AI63" s="53"/>
      <c r="AJ63" s="53"/>
      <c r="AK63" s="53"/>
      <c r="AL63" s="53"/>
      <c r="AM63" s="163"/>
      <c r="AN63" s="53"/>
      <c r="AO63" s="53"/>
      <c r="AP63" s="53"/>
      <c r="AQ63" s="53"/>
      <c r="AR63" s="53"/>
      <c r="AS63" s="53"/>
      <c r="AT63" s="53"/>
      <c r="AU63" s="175">
        <v>22</v>
      </c>
      <c r="AV63" s="176"/>
      <c r="AW63" s="177"/>
      <c r="AX63" s="53"/>
      <c r="AY63" s="53"/>
      <c r="AZ63" s="53"/>
      <c r="BA63" s="53"/>
      <c r="BB63" s="53"/>
      <c r="BC63" s="53"/>
      <c r="BD63" s="175">
        <v>23</v>
      </c>
      <c r="BE63" s="176"/>
      <c r="BF63" s="177"/>
      <c r="BG63" s="53"/>
      <c r="BH63" s="53"/>
      <c r="BI63" s="53"/>
      <c r="BJ63" s="53"/>
      <c r="BK63" s="53"/>
      <c r="BL63" s="53"/>
      <c r="BM63" s="163"/>
      <c r="BN63" s="67"/>
      <c r="BO63" s="67"/>
      <c r="BP63" s="67"/>
      <c r="BQ63" s="67"/>
      <c r="BR63" s="67"/>
      <c r="BS63" s="67"/>
      <c r="BT63" s="77"/>
      <c r="BW63" s="99"/>
      <c r="BX63" s="98"/>
      <c r="BY63" s="98"/>
    </row>
    <row r="64" spans="5:80" s="33" customFormat="1" ht="25.9" customHeight="1" thickBot="1" x14ac:dyDescent="0.25">
      <c r="E64" s="105"/>
      <c r="F64" s="85"/>
      <c r="G64" s="85"/>
      <c r="H64" s="79">
        <f>'P1-8-17-24X'!L5</f>
        <v>9.0487318324308958</v>
      </c>
      <c r="I64" s="85"/>
      <c r="J64" s="85"/>
      <c r="K64" s="85"/>
      <c r="L64" s="85"/>
      <c r="M64" s="85"/>
      <c r="N64" s="85"/>
      <c r="O64" s="168">
        <f>'P2-3-6-7e18-19-22-23X'!L5</f>
        <v>27.858840719064666</v>
      </c>
      <c r="P64" s="169"/>
      <c r="Q64" s="169"/>
      <c r="R64" s="85"/>
      <c r="S64" s="85"/>
      <c r="T64" s="85"/>
      <c r="U64" s="85"/>
      <c r="V64" s="85"/>
      <c r="W64" s="85"/>
      <c r="X64" s="168">
        <f>'P2-3-6-7e18-19-22-23X'!L5</f>
        <v>27.858840719064666</v>
      </c>
      <c r="Y64" s="169"/>
      <c r="Z64" s="169"/>
      <c r="AA64" s="85"/>
      <c r="AB64" s="85"/>
      <c r="AC64" s="85"/>
      <c r="AD64" s="85"/>
      <c r="AE64" s="85"/>
      <c r="AF64" s="85"/>
      <c r="AG64" s="168">
        <f>'P4-5-20-21X'!L5</f>
        <v>12.603739776331521</v>
      </c>
      <c r="AH64" s="169"/>
      <c r="AI64" s="169"/>
      <c r="AJ64" s="85"/>
      <c r="AK64" s="85"/>
      <c r="AL64" s="168">
        <f>'P4-5-20-21X'!L5</f>
        <v>12.603739776331521</v>
      </c>
      <c r="AM64" s="169"/>
      <c r="AN64" s="169"/>
      <c r="AO64" s="85"/>
      <c r="AP64" s="85"/>
      <c r="AQ64" s="85"/>
      <c r="AR64" s="85"/>
      <c r="AS64" s="85"/>
      <c r="AT64" s="85"/>
      <c r="AU64" s="168">
        <f>'P2-3-6-7e18-19-22-23X'!L5</f>
        <v>27.858840719064666</v>
      </c>
      <c r="AV64" s="169"/>
      <c r="AW64" s="169"/>
      <c r="AX64" s="85"/>
      <c r="AY64" s="85"/>
      <c r="AZ64" s="85"/>
      <c r="BA64" s="85"/>
      <c r="BB64" s="85"/>
      <c r="BC64" s="85"/>
      <c r="BD64" s="168">
        <f>'P2-3-6-7e18-19-22-23X'!L5</f>
        <v>27.858840719064666</v>
      </c>
      <c r="BE64" s="169"/>
      <c r="BF64" s="169"/>
      <c r="BG64" s="85"/>
      <c r="BH64" s="85"/>
      <c r="BI64" s="85"/>
      <c r="BJ64" s="85"/>
      <c r="BK64" s="85"/>
      <c r="BL64" s="85"/>
      <c r="BM64" s="79">
        <f>'P1-8-17-24X'!L5</f>
        <v>9.0487318324308958</v>
      </c>
      <c r="BN64" s="85"/>
      <c r="BO64" s="85"/>
      <c r="BP64" s="85"/>
      <c r="BQ64" s="85"/>
      <c r="BR64" s="85"/>
      <c r="BS64" s="85"/>
      <c r="BT64" s="86"/>
      <c r="BW64" s="101">
        <f>H64+O64+X64+AG64+AL64+AU64+BD64+BM64</f>
        <v>154.74030609378349</v>
      </c>
      <c r="BX64" s="103">
        <f>BW64*F62*1000</f>
        <v>54159.107132824218</v>
      </c>
      <c r="BY64" s="103">
        <f>BX64*F62*1000</f>
        <v>18955687.496488474</v>
      </c>
      <c r="CB64" s="90"/>
    </row>
    <row r="65" spans="5:78" ht="15.75" thickBot="1" x14ac:dyDescent="0.25">
      <c r="E65" s="41"/>
      <c r="F65" s="85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85"/>
      <c r="BN65" s="67"/>
      <c r="BO65" s="67"/>
      <c r="BP65" s="67"/>
      <c r="BQ65" s="67"/>
      <c r="BR65" s="67"/>
      <c r="BS65" s="67"/>
      <c r="BT65" s="77"/>
      <c r="BW65" s="94"/>
      <c r="BX65" s="100"/>
      <c r="BY65" s="100"/>
    </row>
    <row r="66" spans="5:78" ht="18.75" thickBot="1" x14ac:dyDescent="0.25">
      <c r="E66" s="89" t="s">
        <v>57</v>
      </c>
      <c r="F66" s="85"/>
      <c r="G66" s="85"/>
      <c r="H66" s="104">
        <f>H33</f>
        <v>0.15</v>
      </c>
      <c r="I66" s="104"/>
      <c r="J66" s="104"/>
      <c r="K66" s="104"/>
      <c r="L66" s="104"/>
      <c r="M66" s="104"/>
      <c r="N66" s="104"/>
      <c r="O66" s="104"/>
      <c r="P66" s="104">
        <f>P33</f>
        <v>4.8499999999999996</v>
      </c>
      <c r="Q66" s="104"/>
      <c r="R66" s="104"/>
      <c r="S66" s="104"/>
      <c r="T66" s="104"/>
      <c r="U66" s="104"/>
      <c r="V66" s="104"/>
      <c r="W66" s="104"/>
      <c r="X66" s="104"/>
      <c r="Y66" s="104">
        <f>Y33</f>
        <v>9.5500000000000007</v>
      </c>
      <c r="Z66" s="104"/>
      <c r="AA66" s="104"/>
      <c r="AB66" s="104"/>
      <c r="AC66" s="104"/>
      <c r="AD66" s="104"/>
      <c r="AE66" s="104"/>
      <c r="AF66" s="104"/>
      <c r="AG66" s="104"/>
      <c r="AH66" s="104">
        <f>AH33</f>
        <v>13.95</v>
      </c>
      <c r="AI66" s="104"/>
      <c r="AJ66" s="104"/>
      <c r="AK66" s="104"/>
      <c r="AL66" s="104"/>
      <c r="AM66" s="104">
        <f>AM33</f>
        <v>17.350000000000001</v>
      </c>
      <c r="AN66" s="104"/>
      <c r="AO66" s="104"/>
      <c r="AP66" s="104"/>
      <c r="AQ66" s="104"/>
      <c r="AR66" s="104"/>
      <c r="AS66" s="104"/>
      <c r="AT66" s="104"/>
      <c r="AU66" s="104"/>
      <c r="AV66" s="104">
        <f>AV33</f>
        <v>21.85</v>
      </c>
      <c r="AW66" s="104"/>
      <c r="AX66" s="104"/>
      <c r="AY66" s="104"/>
      <c r="AZ66" s="104"/>
      <c r="BA66" s="104"/>
      <c r="BB66" s="104"/>
      <c r="BC66" s="104"/>
      <c r="BD66" s="104"/>
      <c r="BE66" s="104">
        <f>BE33</f>
        <v>26.35</v>
      </c>
      <c r="BF66" s="104"/>
      <c r="BG66" s="104"/>
      <c r="BH66" s="104"/>
      <c r="BI66" s="104"/>
      <c r="BJ66" s="104"/>
      <c r="BK66" s="104"/>
      <c r="BL66" s="104"/>
      <c r="BM66" s="104">
        <f>BM33</f>
        <v>31.05</v>
      </c>
      <c r="BN66" s="67"/>
      <c r="BO66" s="67"/>
      <c r="BP66" s="67"/>
      <c r="BQ66" s="67"/>
      <c r="BR66" s="67"/>
      <c r="BS66" s="67"/>
      <c r="BT66" s="77"/>
      <c r="BW66" s="123">
        <f>SUM(BW41:BW64)</f>
        <v>382.78956625615865</v>
      </c>
      <c r="BX66" s="118">
        <f>SUM(BX41:BX64)</f>
        <v>2120004.405222591</v>
      </c>
      <c r="BY66" s="118">
        <f>SUM(BY41:BY64)</f>
        <v>19951795973.107189</v>
      </c>
    </row>
    <row r="67" spans="5:78" ht="13.15" customHeight="1" thickBot="1" x14ac:dyDescent="0.25">
      <c r="E67" s="78"/>
      <c r="F67" s="88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88"/>
      <c r="BN67" s="37"/>
      <c r="BO67" s="37"/>
      <c r="BP67" s="37"/>
      <c r="BQ67" s="37"/>
      <c r="BR67" s="37"/>
      <c r="BS67" s="37"/>
      <c r="BT67" s="38"/>
    </row>
    <row r="68" spans="5:78" ht="33" customHeight="1" thickBot="1" x14ac:dyDescent="0.25">
      <c r="E68" s="172" t="s">
        <v>68</v>
      </c>
      <c r="F68" s="173"/>
      <c r="G68" s="173"/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  <c r="Y68" s="173"/>
      <c r="Z68" s="173"/>
      <c r="AA68" s="173"/>
      <c r="AB68" s="173"/>
      <c r="AC68" s="173"/>
      <c r="AD68" s="173"/>
      <c r="AE68" s="173"/>
      <c r="AF68" s="173"/>
      <c r="AG68" s="173"/>
      <c r="AH68" s="173"/>
      <c r="AI68" s="173"/>
      <c r="AJ68" s="173"/>
      <c r="AK68" s="173"/>
      <c r="AL68" s="173"/>
      <c r="AM68" s="173"/>
      <c r="AN68" s="173"/>
      <c r="AO68" s="173"/>
      <c r="AP68" s="173"/>
      <c r="AQ68" s="173"/>
      <c r="AR68" s="173"/>
      <c r="AS68" s="173"/>
      <c r="AT68" s="173"/>
      <c r="AU68" s="173"/>
      <c r="AV68" s="173"/>
      <c r="AW68" s="173"/>
      <c r="AX68" s="173"/>
      <c r="AY68" s="173"/>
      <c r="AZ68" s="173"/>
      <c r="BA68" s="173"/>
      <c r="BB68" s="173"/>
      <c r="BC68" s="173"/>
      <c r="BD68" s="173"/>
      <c r="BE68" s="173"/>
      <c r="BF68" s="173"/>
      <c r="BG68" s="173"/>
      <c r="BH68" s="173"/>
      <c r="BI68" s="173"/>
      <c r="BJ68" s="173"/>
      <c r="BK68" s="173"/>
      <c r="BL68" s="173"/>
      <c r="BM68" s="173"/>
      <c r="BN68" s="173"/>
      <c r="BO68" s="173"/>
      <c r="BP68" s="173"/>
      <c r="BQ68" s="173"/>
      <c r="BR68" s="173"/>
      <c r="BS68" s="173"/>
      <c r="BT68" s="174"/>
    </row>
    <row r="69" spans="5:78" ht="15.75" thickBot="1" x14ac:dyDescent="0.25">
      <c r="E69" s="76"/>
      <c r="F69" s="87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5"/>
      <c r="BM69" s="87"/>
      <c r="BN69" s="35"/>
      <c r="BO69" s="35"/>
      <c r="BP69" s="35"/>
      <c r="BQ69" s="35"/>
      <c r="BR69" s="35"/>
      <c r="BS69" s="35"/>
      <c r="BT69" s="36"/>
      <c r="BW69" s="93" t="s">
        <v>59</v>
      </c>
      <c r="BX69" s="117">
        <f>(BX66/BW66)</f>
        <v>5538.3024828944972</v>
      </c>
    </row>
    <row r="70" spans="5:78" ht="16.5" thickBot="1" x14ac:dyDescent="0.3">
      <c r="E70" s="41"/>
      <c r="F70" s="85"/>
      <c r="G70" s="67"/>
      <c r="H70" s="67"/>
      <c r="I70" s="65"/>
      <c r="J70" s="64"/>
      <c r="K70" s="64"/>
      <c r="L70" s="82">
        <f>L5</f>
        <v>4.7</v>
      </c>
      <c r="M70" s="69"/>
      <c r="N70" s="64"/>
      <c r="O70" s="64"/>
      <c r="P70" s="68"/>
      <c r="Q70" s="65"/>
      <c r="R70" s="64"/>
      <c r="S70" s="64"/>
      <c r="T70" s="151">
        <f>T5</f>
        <v>4.7</v>
      </c>
      <c r="U70" s="151"/>
      <c r="V70" s="64"/>
      <c r="W70" s="64"/>
      <c r="X70" s="66"/>
      <c r="Y70" s="67"/>
      <c r="Z70" s="65"/>
      <c r="AA70" s="64"/>
      <c r="AB70" s="64"/>
      <c r="AC70" s="171">
        <f>AC5</f>
        <v>4.5999999999999996</v>
      </c>
      <c r="AD70" s="171"/>
      <c r="AE70" s="64"/>
      <c r="AF70" s="64"/>
      <c r="AG70" s="66"/>
      <c r="AH70" s="67"/>
      <c r="AI70" s="65"/>
      <c r="AJ70" s="151">
        <f>AJ5</f>
        <v>2.9</v>
      </c>
      <c r="AK70" s="151"/>
      <c r="AL70" s="66"/>
      <c r="AM70" s="67"/>
      <c r="AN70" s="65"/>
      <c r="AO70" s="64"/>
      <c r="AP70" s="64"/>
      <c r="AQ70" s="82">
        <f>AQ5</f>
        <v>4.5999999999999996</v>
      </c>
      <c r="AR70" s="69"/>
      <c r="AS70" s="64"/>
      <c r="AT70" s="67"/>
      <c r="AU70" s="66"/>
      <c r="AV70" s="67"/>
      <c r="AW70" s="65"/>
      <c r="AX70" s="64"/>
      <c r="AY70" s="151">
        <f>AY5</f>
        <v>4.7</v>
      </c>
      <c r="AZ70" s="151"/>
      <c r="BA70" s="64"/>
      <c r="BB70" s="64"/>
      <c r="BC70" s="67"/>
      <c r="BD70" s="66"/>
      <c r="BE70" s="67"/>
      <c r="BF70" s="65"/>
      <c r="BG70" s="64"/>
      <c r="BH70" s="171">
        <f>BH5</f>
        <v>4.7</v>
      </c>
      <c r="BI70" s="171"/>
      <c r="BJ70" s="64"/>
      <c r="BK70" s="64"/>
      <c r="BL70" s="66"/>
      <c r="BM70" s="85"/>
      <c r="BN70" s="67"/>
      <c r="BO70" s="67"/>
      <c r="BP70" s="67"/>
      <c r="BQ70" s="67"/>
      <c r="BR70" s="67"/>
      <c r="BS70" s="67"/>
      <c r="BT70" s="77"/>
    </row>
    <row r="71" spans="5:78" ht="15.75" thickBot="1" x14ac:dyDescent="0.25">
      <c r="E71" s="41"/>
      <c r="F71" s="85"/>
      <c r="G71" s="67"/>
      <c r="H71" s="67"/>
      <c r="I71" s="73"/>
      <c r="J71" s="67"/>
      <c r="K71" s="67"/>
      <c r="L71" s="70"/>
      <c r="M71" s="71"/>
      <c r="N71" s="67"/>
      <c r="O71" s="74"/>
      <c r="P71" s="67"/>
      <c r="Q71" s="73"/>
      <c r="R71" s="67"/>
      <c r="S71" s="67"/>
      <c r="T71" s="70"/>
      <c r="U71" s="70"/>
      <c r="V71" s="67"/>
      <c r="W71" s="67"/>
      <c r="X71" s="74"/>
      <c r="Y71" s="67"/>
      <c r="Z71" s="73"/>
      <c r="AA71" s="67"/>
      <c r="AB71" s="67"/>
      <c r="AC71" s="72"/>
      <c r="AD71" s="72"/>
      <c r="AE71" s="67"/>
      <c r="AF71" s="67"/>
      <c r="AG71" s="74"/>
      <c r="AH71" s="67"/>
      <c r="AI71" s="73"/>
      <c r="AJ71" s="70"/>
      <c r="AK71" s="70"/>
      <c r="AL71" s="74"/>
      <c r="AM71" s="67"/>
      <c r="AN71" s="73"/>
      <c r="AO71" s="67"/>
      <c r="AP71" s="67"/>
      <c r="AQ71" s="70"/>
      <c r="AR71" s="71"/>
      <c r="AS71" s="67"/>
      <c r="AT71" s="75"/>
      <c r="AU71" s="74"/>
      <c r="AV71" s="67"/>
      <c r="AW71" s="73"/>
      <c r="AX71" s="67"/>
      <c r="AY71" s="70"/>
      <c r="AZ71" s="70"/>
      <c r="BA71" s="67"/>
      <c r="BB71" s="67"/>
      <c r="BC71" s="75"/>
      <c r="BD71" s="74"/>
      <c r="BE71" s="67"/>
      <c r="BF71" s="73"/>
      <c r="BG71" s="67"/>
      <c r="BH71" s="72"/>
      <c r="BI71" s="72"/>
      <c r="BJ71" s="67"/>
      <c r="BK71" s="67"/>
      <c r="BL71" s="74"/>
      <c r="BM71" s="85"/>
      <c r="BN71" s="67"/>
      <c r="BO71" s="67"/>
      <c r="BP71" s="67"/>
      <c r="BQ71" s="67"/>
      <c r="BR71" s="67"/>
      <c r="BS71" s="67"/>
      <c r="BT71" s="77"/>
      <c r="BW71" s="93" t="s">
        <v>77</v>
      </c>
      <c r="BX71" s="118">
        <f>SQRT(BX85/BW66)</f>
        <v>10479.303829169208</v>
      </c>
    </row>
    <row r="72" spans="5:78" ht="13.5" thickBot="1" x14ac:dyDescent="0.25">
      <c r="E72" s="41"/>
      <c r="F72" s="85"/>
      <c r="G72" s="67"/>
      <c r="H72" s="67"/>
      <c r="I72" s="67"/>
      <c r="J72" s="67"/>
      <c r="K72" s="67"/>
      <c r="L72" s="70"/>
      <c r="M72" s="71"/>
      <c r="N72" s="67"/>
      <c r="O72" s="67"/>
      <c r="P72" s="67"/>
      <c r="Q72" s="67"/>
      <c r="R72" s="67"/>
      <c r="S72" s="67"/>
      <c r="T72" s="70"/>
      <c r="U72" s="70"/>
      <c r="V72" s="67"/>
      <c r="W72" s="67"/>
      <c r="X72" s="67"/>
      <c r="Y72" s="67"/>
      <c r="Z72" s="67"/>
      <c r="AA72" s="67"/>
      <c r="AB72" s="67"/>
      <c r="AC72" s="72"/>
      <c r="AD72" s="72"/>
      <c r="AE72" s="67"/>
      <c r="AF72" s="67"/>
      <c r="AG72" s="67"/>
      <c r="AH72" s="67"/>
      <c r="AI72" s="67"/>
      <c r="AJ72" s="70"/>
      <c r="AK72" s="70"/>
      <c r="AL72" s="67"/>
      <c r="AM72" s="67"/>
      <c r="AN72" s="67"/>
      <c r="AO72" s="67"/>
      <c r="AP72" s="67"/>
      <c r="AQ72" s="70"/>
      <c r="AR72" s="71"/>
      <c r="AS72" s="67"/>
      <c r="AT72" s="67"/>
      <c r="AU72" s="67"/>
      <c r="AV72" s="67"/>
      <c r="AW72" s="67"/>
      <c r="AX72" s="67"/>
      <c r="AY72" s="70"/>
      <c r="AZ72" s="70"/>
      <c r="BA72" s="67"/>
      <c r="BB72" s="67"/>
      <c r="BC72" s="67"/>
      <c r="BD72" s="67"/>
      <c r="BE72" s="67"/>
      <c r="BF72" s="67"/>
      <c r="BG72" s="67"/>
      <c r="BH72" s="72"/>
      <c r="BI72" s="72"/>
      <c r="BJ72" s="67"/>
      <c r="BK72" s="67"/>
      <c r="BL72" s="67"/>
      <c r="BM72" s="85"/>
      <c r="BN72" s="67"/>
      <c r="BO72" s="67"/>
      <c r="BP72" s="67"/>
      <c r="BQ72" s="67"/>
      <c r="BR72" s="67"/>
      <c r="BS72" s="67"/>
      <c r="BT72" s="77"/>
    </row>
    <row r="73" spans="5:78" ht="18.75" thickBot="1" x14ac:dyDescent="0.25">
      <c r="E73" s="41"/>
      <c r="F73" s="84" t="s">
        <v>58</v>
      </c>
      <c r="G73" s="67"/>
      <c r="H73" s="67"/>
      <c r="I73" s="67"/>
      <c r="J73" s="67"/>
      <c r="K73" s="67"/>
      <c r="L73" s="70"/>
      <c r="M73" s="71"/>
      <c r="N73" s="67"/>
      <c r="O73" s="67"/>
      <c r="P73" s="67"/>
      <c r="Q73" s="67"/>
      <c r="R73" s="67"/>
      <c r="S73" s="67"/>
      <c r="T73" s="70"/>
      <c r="U73" s="70"/>
      <c r="V73" s="67"/>
      <c r="W73" s="67"/>
      <c r="X73" s="67"/>
      <c r="Y73" s="67"/>
      <c r="Z73" s="67"/>
      <c r="AA73" s="67"/>
      <c r="AB73" s="67"/>
      <c r="AC73" s="72"/>
      <c r="AD73" s="72"/>
      <c r="AE73" s="67"/>
      <c r="AF73" s="67"/>
      <c r="AG73" s="67"/>
      <c r="AH73" s="67"/>
      <c r="AI73" s="67"/>
      <c r="AJ73" s="70"/>
      <c r="AK73" s="70"/>
      <c r="AL73" s="67"/>
      <c r="AM73" s="67"/>
      <c r="AN73" s="67"/>
      <c r="AO73" s="67"/>
      <c r="AP73" s="67"/>
      <c r="AQ73" s="70"/>
      <c r="AR73" s="71"/>
      <c r="AS73" s="67"/>
      <c r="AT73" s="67"/>
      <c r="AU73" s="67"/>
      <c r="AV73" s="67"/>
      <c r="AW73" s="67"/>
      <c r="AX73" s="67"/>
      <c r="AY73" s="70"/>
      <c r="AZ73" s="70"/>
      <c r="BA73" s="67"/>
      <c r="BB73" s="67"/>
      <c r="BC73" s="67"/>
      <c r="BD73" s="67"/>
      <c r="BE73" s="67"/>
      <c r="BF73" s="67"/>
      <c r="BG73" s="67"/>
      <c r="BH73" s="72"/>
      <c r="BI73" s="72"/>
      <c r="BJ73" s="67"/>
      <c r="BK73" s="67"/>
      <c r="BL73" s="67"/>
      <c r="BM73" s="85"/>
      <c r="BN73" s="67"/>
      <c r="BO73" s="67"/>
      <c r="BP73" s="67"/>
      <c r="BQ73" s="67"/>
      <c r="BR73" s="67"/>
      <c r="BS73" s="67"/>
      <c r="BT73" s="77"/>
      <c r="BW73" s="131" t="s">
        <v>83</v>
      </c>
      <c r="BX73" s="117">
        <f>$B$38</f>
        <v>0.23169751710550202</v>
      </c>
      <c r="BY73" s="132">
        <v>0.05</v>
      </c>
      <c r="BZ73" s="133">
        <f>14.5*5/100</f>
        <v>0.72499999999999998</v>
      </c>
    </row>
    <row r="74" spans="5:78" ht="16.5" thickBot="1" x14ac:dyDescent="0.3">
      <c r="E74" s="41"/>
      <c r="F74" s="85"/>
      <c r="G74" s="67"/>
      <c r="H74" s="79">
        <f>'P1-17-8-24Y'!L5</f>
        <v>15.142671330857452</v>
      </c>
      <c r="I74" s="67"/>
      <c r="J74" s="67"/>
      <c r="K74" s="67"/>
      <c r="L74" s="67"/>
      <c r="M74" s="67"/>
      <c r="N74" s="67"/>
      <c r="O74" s="164">
        <f>'P2-3-6-7Y'!L5</f>
        <v>8.8354620586025572</v>
      </c>
      <c r="P74" s="164"/>
      <c r="Q74" s="164"/>
      <c r="R74" s="67"/>
      <c r="S74" s="67"/>
      <c r="T74" s="67"/>
      <c r="U74" s="67"/>
      <c r="V74" s="67"/>
      <c r="W74" s="67"/>
      <c r="X74" s="164">
        <f>'P2-3-6-7Y'!L5</f>
        <v>8.8354620586025572</v>
      </c>
      <c r="Y74" s="165"/>
      <c r="Z74" s="165"/>
      <c r="AA74" s="67"/>
      <c r="AB74" s="67"/>
      <c r="AC74" s="67"/>
      <c r="AD74" s="67"/>
      <c r="AE74" s="67"/>
      <c r="AF74" s="67"/>
      <c r="AG74" s="164">
        <f>'P4-5-20-21Y'!$L$5</f>
        <v>15.142671330857452</v>
      </c>
      <c r="AH74" s="165"/>
      <c r="AI74" s="165"/>
      <c r="AJ74" s="67"/>
      <c r="AK74" s="67"/>
      <c r="AL74" s="164">
        <f>'P4-5-20-21Y'!$L$5</f>
        <v>15.142671330857452</v>
      </c>
      <c r="AM74" s="165"/>
      <c r="AN74" s="165"/>
      <c r="AO74" s="67"/>
      <c r="AP74" s="67"/>
      <c r="AQ74" s="67"/>
      <c r="AR74" s="67"/>
      <c r="AS74" s="67"/>
      <c r="AT74" s="67"/>
      <c r="AU74" s="164">
        <f>'P2-3-6-7Y'!L5</f>
        <v>8.8354620586025572</v>
      </c>
      <c r="AV74" s="165"/>
      <c r="AW74" s="165"/>
      <c r="AX74" s="67"/>
      <c r="AY74" s="67"/>
      <c r="AZ74" s="67"/>
      <c r="BA74" s="67"/>
      <c r="BB74" s="67"/>
      <c r="BC74" s="67"/>
      <c r="BD74" s="164">
        <f>'P2-3-6-7Y'!L5</f>
        <v>8.8354620586025572</v>
      </c>
      <c r="BE74" s="165"/>
      <c r="BF74" s="165"/>
      <c r="BG74" s="67"/>
      <c r="BH74" s="67"/>
      <c r="BI74" s="67"/>
      <c r="BJ74" s="67"/>
      <c r="BK74" s="67"/>
      <c r="BL74" s="67"/>
      <c r="BM74" s="79">
        <f>'P1-17-8-24Y'!L5</f>
        <v>15.142671330857452</v>
      </c>
      <c r="BN74" s="67"/>
      <c r="BO74" s="67"/>
      <c r="BP74" s="67"/>
      <c r="BQ74" s="67"/>
      <c r="BR74" s="67"/>
      <c r="BS74" s="67"/>
      <c r="BT74" s="77"/>
    </row>
    <row r="75" spans="5:78" ht="25.9" customHeight="1" thickBot="1" x14ac:dyDescent="0.25">
      <c r="E75" s="41"/>
      <c r="F75" s="85"/>
      <c r="G75" s="67"/>
      <c r="H75" s="161">
        <v>1</v>
      </c>
      <c r="I75" s="53"/>
      <c r="J75" s="53"/>
      <c r="K75" s="53"/>
      <c r="L75" s="53"/>
      <c r="M75" s="53"/>
      <c r="N75" s="53"/>
      <c r="O75" s="175">
        <v>2</v>
      </c>
      <c r="P75" s="176"/>
      <c r="Q75" s="177"/>
      <c r="R75" s="53"/>
      <c r="S75" s="53"/>
      <c r="T75" s="53"/>
      <c r="U75" s="53"/>
      <c r="V75" s="53"/>
      <c r="W75" s="53"/>
      <c r="X75" s="175">
        <v>3</v>
      </c>
      <c r="Y75" s="176"/>
      <c r="Z75" s="177"/>
      <c r="AA75" s="53"/>
      <c r="AB75" s="53"/>
      <c r="AC75" s="53"/>
      <c r="AD75" s="53"/>
      <c r="AE75" s="53"/>
      <c r="AF75" s="53"/>
      <c r="AG75" s="53"/>
      <c r="AH75" s="161">
        <v>4</v>
      </c>
      <c r="AI75" s="53"/>
      <c r="AJ75" s="53"/>
      <c r="AK75" s="53"/>
      <c r="AL75" s="53"/>
      <c r="AM75" s="161">
        <v>5</v>
      </c>
      <c r="AN75" s="53"/>
      <c r="AO75" s="53"/>
      <c r="AP75" s="53"/>
      <c r="AQ75" s="53"/>
      <c r="AR75" s="53"/>
      <c r="AS75" s="53"/>
      <c r="AT75" s="53"/>
      <c r="AU75" s="175">
        <v>6</v>
      </c>
      <c r="AV75" s="176"/>
      <c r="AW75" s="177"/>
      <c r="AX75" s="53"/>
      <c r="AY75" s="53"/>
      <c r="AZ75" s="53"/>
      <c r="BA75" s="53"/>
      <c r="BB75" s="53"/>
      <c r="BC75" s="53"/>
      <c r="BD75" s="175">
        <v>7</v>
      </c>
      <c r="BE75" s="176"/>
      <c r="BF75" s="177"/>
      <c r="BG75" s="53"/>
      <c r="BH75" s="53"/>
      <c r="BI75" s="53"/>
      <c r="BJ75" s="53"/>
      <c r="BK75" s="53"/>
      <c r="BL75" s="53"/>
      <c r="BM75" s="161">
        <v>8</v>
      </c>
      <c r="BN75" s="67"/>
      <c r="BO75" s="67"/>
      <c r="BP75" s="67"/>
      <c r="BQ75" s="67"/>
      <c r="BR75" s="67"/>
      <c r="BS75" s="67"/>
      <c r="BT75" s="77"/>
      <c r="BW75" s="143" t="s">
        <v>84</v>
      </c>
      <c r="BX75" s="144"/>
      <c r="BY75" s="145" t="str">
        <f>IF($BX$73&lt;$BZ$73, "VERIFICATA","NON VERIFICATA")</f>
        <v>VERIFICATA</v>
      </c>
      <c r="BZ75" s="146"/>
    </row>
    <row r="76" spans="5:78" ht="13.9" customHeight="1" x14ac:dyDescent="0.2">
      <c r="E76" s="41"/>
      <c r="F76" s="104">
        <f>F11</f>
        <v>10.65</v>
      </c>
      <c r="G76" s="67"/>
      <c r="H76" s="162"/>
      <c r="I76" s="67"/>
      <c r="J76" s="67"/>
      <c r="K76" s="67"/>
      <c r="L76" s="67"/>
      <c r="M76" s="67"/>
      <c r="N76" s="67"/>
      <c r="O76" s="67"/>
      <c r="P76" s="54"/>
      <c r="Q76" s="67"/>
      <c r="R76" s="67"/>
      <c r="S76" s="67"/>
      <c r="T76" s="67"/>
      <c r="U76" s="67"/>
      <c r="V76" s="67"/>
      <c r="W76" s="67"/>
      <c r="X76" s="67"/>
      <c r="Y76" s="54"/>
      <c r="Z76" s="67"/>
      <c r="AA76" s="67"/>
      <c r="AB76" s="67"/>
      <c r="AC76" s="67"/>
      <c r="AD76" s="67"/>
      <c r="AE76" s="67"/>
      <c r="AF76" s="67"/>
      <c r="AH76" s="162"/>
      <c r="AJ76" s="67"/>
      <c r="AK76" s="67"/>
      <c r="AM76" s="162"/>
      <c r="AO76" s="67"/>
      <c r="AP76" s="67"/>
      <c r="AQ76" s="67"/>
      <c r="AR76" s="67"/>
      <c r="AS76" s="67"/>
      <c r="AT76" s="67"/>
      <c r="AU76" s="67"/>
      <c r="AV76" s="54"/>
      <c r="AW76" s="67"/>
      <c r="AX76" s="67"/>
      <c r="AY76" s="67"/>
      <c r="AZ76" s="67"/>
      <c r="BA76" s="67"/>
      <c r="BB76" s="67"/>
      <c r="BC76" s="67"/>
      <c r="BD76" s="67"/>
      <c r="BE76" s="54"/>
      <c r="BF76" s="67"/>
      <c r="BG76" s="67"/>
      <c r="BH76" s="67"/>
      <c r="BI76" s="67"/>
      <c r="BJ76" s="67"/>
      <c r="BK76" s="67"/>
      <c r="BL76" s="67"/>
      <c r="BM76" s="162"/>
      <c r="BN76" s="67"/>
      <c r="BO76" s="67"/>
      <c r="BP76" s="67"/>
      <c r="BQ76" s="75"/>
      <c r="BR76" s="73"/>
      <c r="BS76" s="67"/>
      <c r="BT76" s="77"/>
    </row>
    <row r="77" spans="5:78" ht="13.9" customHeight="1" thickBot="1" x14ac:dyDescent="0.25">
      <c r="E77" s="41"/>
      <c r="F77" s="104"/>
      <c r="G77" s="67"/>
      <c r="H77" s="163"/>
      <c r="I77" s="67"/>
      <c r="J77" s="67"/>
      <c r="K77" s="67"/>
      <c r="L77" s="67"/>
      <c r="M77" s="67"/>
      <c r="N77" s="67"/>
      <c r="O77" s="67"/>
      <c r="P77" s="55"/>
      <c r="Q77" s="67"/>
      <c r="R77" s="67"/>
      <c r="S77" s="67"/>
      <c r="T77" s="67"/>
      <c r="U77" s="67"/>
      <c r="V77" s="67"/>
      <c r="W77" s="67"/>
      <c r="X77" s="67"/>
      <c r="Y77" s="55"/>
      <c r="Z77" s="67"/>
      <c r="AA77" s="67"/>
      <c r="AB77" s="67"/>
      <c r="AC77" s="67"/>
      <c r="AD77" s="67"/>
      <c r="AE77" s="67"/>
      <c r="AF77" s="67"/>
      <c r="AH77" s="163"/>
      <c r="AJ77" s="67"/>
      <c r="AK77" s="67"/>
      <c r="AM77" s="163"/>
      <c r="AO77" s="67"/>
      <c r="AP77" s="67"/>
      <c r="AQ77" s="67"/>
      <c r="AR77" s="67"/>
      <c r="AS77" s="67"/>
      <c r="AT77" s="67"/>
      <c r="AU77" s="67"/>
      <c r="AV77" s="55"/>
      <c r="AW77" s="67"/>
      <c r="AX77" s="67"/>
      <c r="AY77" s="67"/>
      <c r="AZ77" s="67"/>
      <c r="BA77" s="67"/>
      <c r="BB77" s="67"/>
      <c r="BC77" s="67"/>
      <c r="BD77" s="67"/>
      <c r="BE77" s="55"/>
      <c r="BF77" s="67"/>
      <c r="BG77" s="67"/>
      <c r="BH77" s="67"/>
      <c r="BI77" s="67"/>
      <c r="BJ77" s="67"/>
      <c r="BK77" s="67"/>
      <c r="BL77" s="67"/>
      <c r="BM77" s="163"/>
      <c r="BN77" s="67"/>
      <c r="BO77" s="67"/>
      <c r="BP77" s="67"/>
      <c r="BQ77" s="67"/>
      <c r="BR77" s="68"/>
      <c r="BS77" s="67"/>
      <c r="BT77" s="77"/>
    </row>
    <row r="78" spans="5:78" ht="15.75" x14ac:dyDescent="0.2">
      <c r="E78" s="41"/>
      <c r="F78" s="104"/>
      <c r="G78" s="67"/>
      <c r="H78" s="55"/>
      <c r="I78" s="67"/>
      <c r="J78" s="67"/>
      <c r="K78" s="67"/>
      <c r="L78" s="67"/>
      <c r="M78" s="67"/>
      <c r="N78" s="67"/>
      <c r="O78" s="67"/>
      <c r="P78" s="55"/>
      <c r="Q78" s="67"/>
      <c r="R78" s="67"/>
      <c r="S78" s="67"/>
      <c r="T78" s="67"/>
      <c r="U78" s="67"/>
      <c r="V78" s="67"/>
      <c r="W78" s="67"/>
      <c r="X78" s="67"/>
      <c r="Y78" s="55"/>
      <c r="Z78" s="67"/>
      <c r="AA78" s="67"/>
      <c r="AB78" s="67"/>
      <c r="AC78" s="67"/>
      <c r="AD78" s="67"/>
      <c r="AE78" s="67"/>
      <c r="AF78" s="67"/>
      <c r="AG78" s="67"/>
      <c r="AH78" s="55"/>
      <c r="AI78" s="67"/>
      <c r="AJ78" s="67"/>
      <c r="AK78" s="67"/>
      <c r="AL78" s="67"/>
      <c r="AM78" s="55"/>
      <c r="AN78" s="67"/>
      <c r="AO78" s="67"/>
      <c r="AP78" s="67"/>
      <c r="AQ78" s="67"/>
      <c r="AR78" s="67"/>
      <c r="AS78" s="67"/>
      <c r="AT78" s="67"/>
      <c r="AU78" s="67"/>
      <c r="AV78" s="55"/>
      <c r="AW78" s="67"/>
      <c r="AX78" s="67"/>
      <c r="AY78" s="67"/>
      <c r="AZ78" s="67"/>
      <c r="BA78" s="67"/>
      <c r="BB78" s="67"/>
      <c r="BC78" s="67"/>
      <c r="BD78" s="67"/>
      <c r="BE78" s="55"/>
      <c r="BF78" s="67"/>
      <c r="BG78" s="67"/>
      <c r="BH78" s="67"/>
      <c r="BI78" s="67"/>
      <c r="BJ78" s="67"/>
      <c r="BK78" s="67"/>
      <c r="BL78" s="67"/>
      <c r="BM78" s="96"/>
      <c r="BN78" s="67"/>
      <c r="BO78" s="67"/>
      <c r="BP78" s="67"/>
      <c r="BQ78" s="67"/>
      <c r="BR78" s="68"/>
      <c r="BS78" s="67"/>
      <c r="BT78" s="77"/>
    </row>
    <row r="79" spans="5:78" ht="15.75" x14ac:dyDescent="0.2">
      <c r="E79" s="41"/>
      <c r="F79" s="104"/>
      <c r="G79" s="67"/>
      <c r="H79" s="55"/>
      <c r="I79" s="67"/>
      <c r="J79" s="67"/>
      <c r="K79" s="67"/>
      <c r="L79" s="67"/>
      <c r="M79" s="67"/>
      <c r="N79" s="67"/>
      <c r="O79" s="67"/>
      <c r="P79" s="55"/>
      <c r="Q79" s="67"/>
      <c r="R79" s="67"/>
      <c r="S79" s="67"/>
      <c r="T79" s="67"/>
      <c r="U79" s="67"/>
      <c r="V79" s="67"/>
      <c r="W79" s="67"/>
      <c r="X79" s="67"/>
      <c r="Y79" s="55"/>
      <c r="Z79" s="67"/>
      <c r="AA79" s="67"/>
      <c r="AB79" s="67"/>
      <c r="AC79" s="67"/>
      <c r="AD79" s="67"/>
      <c r="AE79" s="67"/>
      <c r="AF79" s="67"/>
      <c r="AG79" s="67"/>
      <c r="AH79" s="55"/>
      <c r="AI79" s="67"/>
      <c r="AJ79" s="67"/>
      <c r="AK79" s="67"/>
      <c r="AL79" s="67"/>
      <c r="AM79" s="55"/>
      <c r="AN79" s="67"/>
      <c r="AO79" s="67"/>
      <c r="AP79" s="67"/>
      <c r="AQ79" s="67"/>
      <c r="AR79" s="67"/>
      <c r="AS79" s="67"/>
      <c r="AT79" s="67"/>
      <c r="AU79" s="67"/>
      <c r="AV79" s="55"/>
      <c r="AW79" s="67"/>
      <c r="AX79" s="67"/>
      <c r="AY79" s="67"/>
      <c r="AZ79" s="67"/>
      <c r="BA79" s="67"/>
      <c r="BB79" s="67"/>
      <c r="BC79" s="67"/>
      <c r="BD79" s="67"/>
      <c r="BE79" s="55"/>
      <c r="BF79" s="67"/>
      <c r="BG79" s="67"/>
      <c r="BH79" s="67"/>
      <c r="BI79" s="67"/>
      <c r="BJ79" s="67"/>
      <c r="BK79" s="67"/>
      <c r="BL79" s="67"/>
      <c r="BM79" s="96"/>
      <c r="BN79" s="67"/>
      <c r="BO79" s="67"/>
      <c r="BP79" s="67"/>
      <c r="BQ79" s="67"/>
      <c r="BR79" s="68"/>
      <c r="BS79" s="67"/>
      <c r="BT79" s="77"/>
    </row>
    <row r="80" spans="5:78" ht="15.75" x14ac:dyDescent="0.25">
      <c r="E80" s="41"/>
      <c r="F80" s="104"/>
      <c r="G80" s="67"/>
      <c r="H80" s="55"/>
      <c r="I80" s="67"/>
      <c r="J80" s="67"/>
      <c r="K80" s="67"/>
      <c r="L80" s="67"/>
      <c r="M80" s="67"/>
      <c r="N80" s="67"/>
      <c r="O80" s="67"/>
      <c r="P80" s="55"/>
      <c r="Q80" s="67"/>
      <c r="R80" s="67"/>
      <c r="S80" s="67"/>
      <c r="T80" s="67"/>
      <c r="U80" s="67"/>
      <c r="V80" s="67"/>
      <c r="W80" s="67"/>
      <c r="X80" s="67"/>
      <c r="Y80" s="55"/>
      <c r="Z80" s="67"/>
      <c r="AA80" s="67"/>
      <c r="AB80" s="67"/>
      <c r="AC80" s="67"/>
      <c r="AD80" s="67"/>
      <c r="AE80" s="67"/>
      <c r="AF80" s="67"/>
      <c r="AG80" s="67"/>
      <c r="AH80" s="55"/>
      <c r="AI80" s="67"/>
      <c r="AJ80" s="67"/>
      <c r="AK80" s="67"/>
      <c r="AL80" s="67"/>
      <c r="AM80" s="55"/>
      <c r="AN80" s="67"/>
      <c r="AO80" s="67"/>
      <c r="AP80" s="67"/>
      <c r="AQ80" s="67"/>
      <c r="AR80" s="67"/>
      <c r="AS80" s="67"/>
      <c r="AT80" s="67"/>
      <c r="AU80" s="67"/>
      <c r="AV80" s="55"/>
      <c r="AW80" s="67"/>
      <c r="AX80" s="67"/>
      <c r="AY80" s="67"/>
      <c r="AZ80" s="67"/>
      <c r="BA80" s="67"/>
      <c r="BB80" s="67"/>
      <c r="BC80" s="67"/>
      <c r="BD80" s="67"/>
      <c r="BE80" s="55"/>
      <c r="BF80" s="67"/>
      <c r="BG80" s="67"/>
      <c r="BH80" s="67"/>
      <c r="BI80" s="67"/>
      <c r="BJ80" s="67"/>
      <c r="BK80" s="67"/>
      <c r="BL80" s="67"/>
      <c r="BM80" s="96"/>
      <c r="BN80" s="67"/>
      <c r="BO80" s="67"/>
      <c r="BP80" s="67"/>
      <c r="BQ80" s="67"/>
      <c r="BR80" s="154">
        <f>BR15</f>
        <v>4.95</v>
      </c>
      <c r="BS80" s="155"/>
      <c r="BT80" s="77"/>
    </row>
    <row r="81" spans="5:76" ht="15.75" x14ac:dyDescent="0.2">
      <c r="E81" s="41"/>
      <c r="F81" s="104"/>
      <c r="G81" s="67"/>
      <c r="H81" s="55"/>
      <c r="I81" s="67"/>
      <c r="J81" s="67"/>
      <c r="K81" s="67"/>
      <c r="L81" s="67"/>
      <c r="M81" s="67"/>
      <c r="N81" s="67"/>
      <c r="O81" s="67"/>
      <c r="P81" s="55"/>
      <c r="Q81" s="67"/>
      <c r="R81" s="67"/>
      <c r="S81" s="67"/>
      <c r="T81" s="67"/>
      <c r="U81" s="67"/>
      <c r="V81" s="67"/>
      <c r="W81" s="67"/>
      <c r="X81" s="67"/>
      <c r="Y81" s="55"/>
      <c r="Z81" s="67"/>
      <c r="AA81" s="67"/>
      <c r="AB81" s="67"/>
      <c r="AC81" s="67"/>
      <c r="AD81" s="67"/>
      <c r="AE81" s="67"/>
      <c r="AF81" s="67"/>
      <c r="AG81" s="67"/>
      <c r="AH81" s="55"/>
      <c r="AI81" s="67"/>
      <c r="AJ81" s="67"/>
      <c r="AK81" s="67"/>
      <c r="AL81" s="67"/>
      <c r="AM81" s="55"/>
      <c r="AN81" s="67"/>
      <c r="AO81" s="67"/>
      <c r="AP81" s="67"/>
      <c r="AQ81" s="67"/>
      <c r="AR81" s="67"/>
      <c r="AS81" s="67"/>
      <c r="AT81" s="67"/>
      <c r="AU81" s="67"/>
      <c r="AV81" s="55"/>
      <c r="AW81" s="67"/>
      <c r="AX81" s="67"/>
      <c r="AY81" s="67"/>
      <c r="AZ81" s="67"/>
      <c r="BA81" s="67"/>
      <c r="BB81" s="67"/>
      <c r="BC81" s="67"/>
      <c r="BD81" s="67"/>
      <c r="BE81" s="55"/>
      <c r="BF81" s="67"/>
      <c r="BG81" s="67"/>
      <c r="BH81" s="67"/>
      <c r="BI81" s="67"/>
      <c r="BJ81" s="67"/>
      <c r="BK81" s="67"/>
      <c r="BL81" s="67"/>
      <c r="BM81" s="96"/>
      <c r="BN81" s="67"/>
      <c r="BO81" s="67"/>
      <c r="BP81" s="67"/>
      <c r="BQ81" s="67"/>
      <c r="BR81" s="68"/>
      <c r="BS81" s="67"/>
      <c r="BT81" s="77"/>
    </row>
    <row r="82" spans="5:76" ht="15.75" x14ac:dyDescent="0.2">
      <c r="E82" s="41"/>
      <c r="F82" s="104"/>
      <c r="G82" s="67"/>
      <c r="H82" s="55"/>
      <c r="I82" s="67"/>
      <c r="J82" s="67"/>
      <c r="K82" s="67"/>
      <c r="L82" s="67"/>
      <c r="M82" s="67"/>
      <c r="N82" s="67"/>
      <c r="O82" s="67"/>
      <c r="P82" s="55"/>
      <c r="Q82" s="67"/>
      <c r="R82" s="67"/>
      <c r="S82" s="67"/>
      <c r="T82" s="67"/>
      <c r="U82" s="67"/>
      <c r="V82" s="67"/>
      <c r="W82" s="67"/>
      <c r="X82" s="67"/>
      <c r="Y82" s="55"/>
      <c r="Z82" s="67"/>
      <c r="AA82" s="67"/>
      <c r="AB82" s="67"/>
      <c r="AC82" s="67"/>
      <c r="AD82" s="67"/>
      <c r="AE82" s="67"/>
      <c r="AF82" s="67"/>
      <c r="AG82" s="67"/>
      <c r="AH82" s="55"/>
      <c r="AI82" s="67"/>
      <c r="AJ82" s="67"/>
      <c r="AK82" s="67"/>
      <c r="AL82" s="67"/>
      <c r="AM82" s="55"/>
      <c r="AN82" s="67"/>
      <c r="AO82" s="67"/>
      <c r="AP82" s="67"/>
      <c r="AQ82" s="67"/>
      <c r="AR82" s="67"/>
      <c r="AS82" s="67"/>
      <c r="AT82" s="67"/>
      <c r="AU82" s="67"/>
      <c r="AV82" s="55"/>
      <c r="AW82" s="67"/>
      <c r="AX82" s="67"/>
      <c r="AY82" s="67"/>
      <c r="AZ82" s="67"/>
      <c r="BA82" s="67"/>
      <c r="BB82" s="67"/>
      <c r="BC82" s="67"/>
      <c r="BD82" s="67"/>
      <c r="BE82" s="55"/>
      <c r="BF82" s="67"/>
      <c r="BG82" s="67"/>
      <c r="BH82" s="67"/>
      <c r="BI82" s="67"/>
      <c r="BJ82" s="67"/>
      <c r="BK82" s="67"/>
      <c r="BL82" s="67"/>
      <c r="BM82" s="96"/>
      <c r="BN82" s="67"/>
      <c r="BO82" s="67"/>
      <c r="BP82" s="67"/>
      <c r="BQ82" s="67"/>
      <c r="BR82" s="68"/>
      <c r="BS82" s="67"/>
      <c r="BT82" s="77"/>
    </row>
    <row r="83" spans="5:76" ht="16.5" thickBot="1" x14ac:dyDescent="0.3">
      <c r="E83" s="41"/>
      <c r="F83" s="104"/>
      <c r="G83" s="67"/>
      <c r="H83" s="81">
        <f>'P9-16Y'!L5</f>
        <v>25.959624130033433</v>
      </c>
      <c r="I83" s="67"/>
      <c r="J83" s="67"/>
      <c r="K83" s="67"/>
      <c r="L83" s="67"/>
      <c r="M83" s="67"/>
      <c r="N83" s="67"/>
      <c r="O83" s="170">
        <f>'P10-11-14-15Y'!L5</f>
        <v>18.426258866645725</v>
      </c>
      <c r="P83" s="170"/>
      <c r="Q83" s="170"/>
      <c r="R83" s="67"/>
      <c r="S83" s="67"/>
      <c r="T83" s="67"/>
      <c r="U83" s="67"/>
      <c r="V83" s="67"/>
      <c r="W83" s="67"/>
      <c r="X83" s="170">
        <f>'P10-11-14-15Y'!L5</f>
        <v>18.426258866645725</v>
      </c>
      <c r="Y83" s="170"/>
      <c r="Z83" s="170"/>
      <c r="AA83" s="67"/>
      <c r="AB83" s="67"/>
      <c r="AC83" s="67"/>
      <c r="AD83" s="67"/>
      <c r="AE83" s="67"/>
      <c r="AF83" s="67"/>
      <c r="AG83" s="170">
        <f>'P12-13Y'!L5</f>
        <v>25.959624130033433</v>
      </c>
      <c r="AH83" s="170"/>
      <c r="AI83" s="170"/>
      <c r="AJ83" s="67"/>
      <c r="AK83" s="67"/>
      <c r="AL83" s="170">
        <f>'P12-13Y'!L5</f>
        <v>25.959624130033433</v>
      </c>
      <c r="AM83" s="170"/>
      <c r="AN83" s="170"/>
      <c r="AO83" s="67"/>
      <c r="AP83" s="67"/>
      <c r="AQ83" s="67"/>
      <c r="AR83" s="67"/>
      <c r="AS83" s="67"/>
      <c r="AT83" s="67"/>
      <c r="AU83" s="170">
        <f>'P10-11-14-15Y'!L5</f>
        <v>18.426258866645725</v>
      </c>
      <c r="AV83" s="170"/>
      <c r="AW83" s="170"/>
      <c r="AX83" s="67"/>
      <c r="AY83" s="67"/>
      <c r="AZ83" s="67"/>
      <c r="BA83" s="67"/>
      <c r="BB83" s="67"/>
      <c r="BC83" s="67"/>
      <c r="BD83" s="170">
        <f>'P10-11-14-15Y'!L5</f>
        <v>18.426258866645725</v>
      </c>
      <c r="BE83" s="170"/>
      <c r="BF83" s="170"/>
      <c r="BG83" s="67"/>
      <c r="BH83" s="67"/>
      <c r="BI83" s="67"/>
      <c r="BJ83" s="67"/>
      <c r="BK83" s="67"/>
      <c r="BL83" s="67"/>
      <c r="BM83" s="81">
        <f>'P9-16Y'!L5</f>
        <v>25.959624130033433</v>
      </c>
      <c r="BN83" s="67"/>
      <c r="BO83" s="67"/>
      <c r="BP83" s="67"/>
      <c r="BQ83" s="67"/>
      <c r="BR83" s="68"/>
      <c r="BS83" s="67"/>
      <c r="BT83" s="77"/>
    </row>
    <row r="84" spans="5:76" ht="13.15" customHeight="1" thickBot="1" x14ac:dyDescent="0.25">
      <c r="E84" s="41"/>
      <c r="F84" s="104"/>
      <c r="G84" s="67"/>
      <c r="H84" s="161">
        <v>9</v>
      </c>
      <c r="I84" s="67"/>
      <c r="J84" s="67"/>
      <c r="K84" s="67"/>
      <c r="L84" s="67"/>
      <c r="M84" s="67"/>
      <c r="N84" s="67"/>
      <c r="O84" s="67"/>
      <c r="P84" s="161">
        <v>10</v>
      </c>
      <c r="Q84" s="67"/>
      <c r="R84" s="67"/>
      <c r="S84" s="67"/>
      <c r="T84" s="67"/>
      <c r="U84" s="67"/>
      <c r="V84" s="67"/>
      <c r="W84" s="67"/>
      <c r="X84" s="67"/>
      <c r="Y84" s="161">
        <v>11</v>
      </c>
      <c r="Z84" s="67"/>
      <c r="AA84" s="67"/>
      <c r="AB84" s="67"/>
      <c r="AC84" s="67"/>
      <c r="AD84" s="67"/>
      <c r="AE84" s="67"/>
      <c r="AF84" s="67"/>
      <c r="AG84" s="67"/>
      <c r="AH84" s="161">
        <v>12</v>
      </c>
      <c r="AI84" s="67"/>
      <c r="AJ84" s="67"/>
      <c r="AK84" s="67"/>
      <c r="AL84" s="67"/>
      <c r="AM84" s="161">
        <v>13</v>
      </c>
      <c r="AN84" s="67"/>
      <c r="AO84" s="67"/>
      <c r="AP84" s="67"/>
      <c r="AQ84" s="67"/>
      <c r="AR84" s="67"/>
      <c r="AS84" s="67"/>
      <c r="AT84" s="67"/>
      <c r="AU84" s="67"/>
      <c r="AV84" s="161">
        <v>14</v>
      </c>
      <c r="AW84" s="67"/>
      <c r="AX84" s="67"/>
      <c r="AY84" s="67"/>
      <c r="AZ84" s="67"/>
      <c r="BA84" s="67"/>
      <c r="BB84" s="67"/>
      <c r="BC84" s="67"/>
      <c r="BD84" s="67"/>
      <c r="BE84" s="161">
        <v>15</v>
      </c>
      <c r="BF84" s="67"/>
      <c r="BG84" s="67"/>
      <c r="BH84" s="67"/>
      <c r="BI84" s="67"/>
      <c r="BJ84" s="67"/>
      <c r="BK84" s="67"/>
      <c r="BL84" s="67"/>
      <c r="BM84" s="161">
        <v>16</v>
      </c>
      <c r="BN84" s="67"/>
      <c r="BO84" s="67"/>
      <c r="BP84" s="67"/>
      <c r="BQ84" s="64"/>
      <c r="BR84" s="65"/>
      <c r="BS84" s="67"/>
      <c r="BT84" s="77"/>
    </row>
    <row r="85" spans="5:76" ht="36" customHeight="1" thickBot="1" x14ac:dyDescent="0.25">
      <c r="E85" s="41"/>
      <c r="F85" s="104">
        <f>F20</f>
        <v>5.7</v>
      </c>
      <c r="G85" s="67"/>
      <c r="H85" s="162"/>
      <c r="I85" s="57"/>
      <c r="J85" s="58"/>
      <c r="K85" s="58"/>
      <c r="L85" s="58"/>
      <c r="M85" s="58"/>
      <c r="N85" s="58"/>
      <c r="O85" s="59"/>
      <c r="P85" s="162"/>
      <c r="Q85" s="60"/>
      <c r="R85" s="53"/>
      <c r="S85" s="53"/>
      <c r="T85" s="53"/>
      <c r="U85" s="53"/>
      <c r="V85" s="53"/>
      <c r="W85" s="53"/>
      <c r="X85" s="53"/>
      <c r="Y85" s="162"/>
      <c r="Z85" s="60"/>
      <c r="AA85" s="53"/>
      <c r="AB85" s="53"/>
      <c r="AC85" s="53"/>
      <c r="AD85" s="53"/>
      <c r="AE85" s="53"/>
      <c r="AF85" s="53"/>
      <c r="AG85" s="53"/>
      <c r="AH85" s="162"/>
      <c r="AI85" s="58"/>
      <c r="AJ85" s="58"/>
      <c r="AK85" s="58"/>
      <c r="AL85" s="58"/>
      <c r="AM85" s="162"/>
      <c r="AN85" s="60"/>
      <c r="AO85" s="53"/>
      <c r="AP85" s="53"/>
      <c r="AQ85" s="53"/>
      <c r="AR85" s="53"/>
      <c r="AS85" s="53"/>
      <c r="AT85" s="53"/>
      <c r="AU85" s="53"/>
      <c r="AV85" s="162"/>
      <c r="AW85" s="60"/>
      <c r="AX85" s="53"/>
      <c r="AY85" s="53"/>
      <c r="AZ85" s="53"/>
      <c r="BA85" s="53"/>
      <c r="BB85" s="53"/>
      <c r="BC85" s="53"/>
      <c r="BD85" s="53"/>
      <c r="BE85" s="162"/>
      <c r="BF85" s="57"/>
      <c r="BG85" s="58"/>
      <c r="BH85" s="58"/>
      <c r="BI85" s="58"/>
      <c r="BJ85" s="58"/>
      <c r="BK85" s="58"/>
      <c r="BL85" s="59"/>
      <c r="BM85" s="162"/>
      <c r="BN85" s="67"/>
      <c r="BO85" s="67"/>
      <c r="BP85" s="67"/>
      <c r="BQ85" s="67"/>
      <c r="BR85" s="67"/>
      <c r="BS85" s="67"/>
      <c r="BT85" s="77"/>
      <c r="BW85" s="95" t="s">
        <v>78</v>
      </c>
      <c r="BX85" s="118">
        <f>BY66+BO106-(BW66*(BX69)^2)-(BO104*(BV105)^2)</f>
        <v>42036345797.200516</v>
      </c>
    </row>
    <row r="86" spans="5:76" ht="16.5" thickBot="1" x14ac:dyDescent="0.25">
      <c r="E86" s="41"/>
      <c r="F86" s="104"/>
      <c r="G86" s="67"/>
      <c r="H86" s="163"/>
      <c r="I86" s="67"/>
      <c r="J86" s="67"/>
      <c r="K86" s="67"/>
      <c r="L86" s="67"/>
      <c r="M86" s="67"/>
      <c r="N86" s="67"/>
      <c r="O86" s="67"/>
      <c r="P86" s="163"/>
      <c r="Q86" s="67"/>
      <c r="R86" s="67"/>
      <c r="S86" s="67"/>
      <c r="T86" s="67"/>
      <c r="U86" s="67"/>
      <c r="V86" s="67"/>
      <c r="W86" s="67"/>
      <c r="X86" s="67"/>
      <c r="Y86" s="163"/>
      <c r="Z86" s="67"/>
      <c r="AA86" s="67"/>
      <c r="AB86" s="67"/>
      <c r="AC86" s="67"/>
      <c r="AD86" s="67"/>
      <c r="AE86" s="67"/>
      <c r="AF86" s="67"/>
      <c r="AG86" s="67"/>
      <c r="AH86" s="163"/>
      <c r="AI86" s="67"/>
      <c r="AJ86" s="67"/>
      <c r="AK86" s="67"/>
      <c r="AL86" s="67"/>
      <c r="AM86" s="163"/>
      <c r="AN86" s="67"/>
      <c r="AO86" s="67"/>
      <c r="AP86" s="67"/>
      <c r="AQ86" s="67"/>
      <c r="AR86" s="67"/>
      <c r="AS86" s="67"/>
      <c r="AT86" s="67"/>
      <c r="AU86" s="67"/>
      <c r="AV86" s="163"/>
      <c r="AW86" s="67"/>
      <c r="AX86" s="67"/>
      <c r="AY86" s="67"/>
      <c r="AZ86" s="67"/>
      <c r="BA86" s="67"/>
      <c r="BB86" s="67"/>
      <c r="BC86" s="67"/>
      <c r="BD86" s="67"/>
      <c r="BE86" s="163"/>
      <c r="BF86" s="67"/>
      <c r="BG86" s="67"/>
      <c r="BH86" s="67"/>
      <c r="BI86" s="67"/>
      <c r="BJ86" s="67"/>
      <c r="BK86" s="67"/>
      <c r="BL86" s="67"/>
      <c r="BM86" s="163"/>
      <c r="BN86" s="67"/>
      <c r="BO86" s="67"/>
      <c r="BP86" s="67"/>
      <c r="BQ86" s="75"/>
      <c r="BR86" s="73"/>
      <c r="BS86" s="67"/>
      <c r="BT86" s="77"/>
    </row>
    <row r="87" spans="5:76" ht="15.75" x14ac:dyDescent="0.2">
      <c r="E87" s="41"/>
      <c r="F87" s="104"/>
      <c r="G87" s="67"/>
      <c r="H87" s="55"/>
      <c r="I87" s="67"/>
      <c r="J87" s="67"/>
      <c r="K87" s="67"/>
      <c r="L87" s="67"/>
      <c r="M87" s="67"/>
      <c r="N87" s="67"/>
      <c r="O87" s="67"/>
      <c r="P87" s="61"/>
      <c r="Q87" s="67"/>
      <c r="R87" s="67"/>
      <c r="S87" s="67"/>
      <c r="T87" s="67"/>
      <c r="U87" s="67"/>
      <c r="V87" s="67"/>
      <c r="W87" s="67"/>
      <c r="X87" s="67"/>
      <c r="Y87" s="61"/>
      <c r="Z87" s="67"/>
      <c r="AA87" s="67"/>
      <c r="AB87" s="67"/>
      <c r="AC87" s="67"/>
      <c r="AD87" s="67"/>
      <c r="AE87" s="67"/>
      <c r="AF87" s="67"/>
      <c r="AG87" s="67"/>
      <c r="AH87" s="54"/>
      <c r="AI87" s="67"/>
      <c r="AJ87" s="67"/>
      <c r="AK87" s="67"/>
      <c r="AL87" s="67"/>
      <c r="AM87" s="54"/>
      <c r="AN87" s="67"/>
      <c r="AO87" s="67"/>
      <c r="AP87" s="67"/>
      <c r="AQ87" s="67"/>
      <c r="AR87" s="67"/>
      <c r="AS87" s="67"/>
      <c r="AT87" s="67"/>
      <c r="AU87" s="67"/>
      <c r="AV87" s="61"/>
      <c r="AW87" s="67"/>
      <c r="AX87" s="67"/>
      <c r="AY87" s="67"/>
      <c r="AZ87" s="67"/>
      <c r="BA87" s="67"/>
      <c r="BB87" s="67"/>
      <c r="BC87" s="67"/>
      <c r="BD87" s="67"/>
      <c r="BE87" s="61"/>
      <c r="BF87" s="67"/>
      <c r="BG87" s="67"/>
      <c r="BH87" s="67"/>
      <c r="BI87" s="67"/>
      <c r="BJ87" s="67"/>
      <c r="BK87" s="67"/>
      <c r="BL87" s="67"/>
      <c r="BM87" s="96"/>
      <c r="BN87" s="67"/>
      <c r="BO87" s="67"/>
      <c r="BP87" s="67"/>
      <c r="BQ87" s="67"/>
      <c r="BR87" s="68"/>
      <c r="BS87" s="67"/>
      <c r="BT87" s="77"/>
    </row>
    <row r="88" spans="5:76" ht="15.75" x14ac:dyDescent="0.2">
      <c r="E88" s="41"/>
      <c r="F88" s="104"/>
      <c r="G88" s="67"/>
      <c r="H88" s="55"/>
      <c r="I88" s="67"/>
      <c r="J88" s="67"/>
      <c r="K88" s="67"/>
      <c r="L88" s="67"/>
      <c r="M88" s="67"/>
      <c r="N88" s="67"/>
      <c r="O88" s="67"/>
      <c r="P88" s="62"/>
      <c r="Q88" s="67"/>
      <c r="R88" s="67"/>
      <c r="S88" s="67"/>
      <c r="T88" s="67"/>
      <c r="U88" s="67"/>
      <c r="V88" s="67"/>
      <c r="W88" s="67"/>
      <c r="X88" s="67"/>
      <c r="Y88" s="62"/>
      <c r="Z88" s="67"/>
      <c r="AA88" s="67"/>
      <c r="AB88" s="67"/>
      <c r="AC88" s="67"/>
      <c r="AD88" s="67"/>
      <c r="AE88" s="67"/>
      <c r="AF88" s="67"/>
      <c r="AG88" s="67"/>
      <c r="AH88" s="55"/>
      <c r="AI88" s="67"/>
      <c r="AJ88" s="67"/>
      <c r="AK88" s="67"/>
      <c r="AL88" s="67"/>
      <c r="AM88" s="55"/>
      <c r="AN88" s="67"/>
      <c r="AO88" s="67"/>
      <c r="AP88" s="67"/>
      <c r="AQ88" s="67"/>
      <c r="AR88" s="67"/>
      <c r="AS88" s="67"/>
      <c r="AT88" s="67"/>
      <c r="AU88" s="67"/>
      <c r="AV88" s="62"/>
      <c r="AW88" s="67"/>
      <c r="AX88" s="67"/>
      <c r="AY88" s="67"/>
      <c r="AZ88" s="67"/>
      <c r="BA88" s="67"/>
      <c r="BB88" s="67"/>
      <c r="BC88" s="67"/>
      <c r="BD88" s="67"/>
      <c r="BE88" s="62"/>
      <c r="BF88" s="67"/>
      <c r="BG88" s="67"/>
      <c r="BH88" s="67"/>
      <c r="BI88" s="67"/>
      <c r="BJ88" s="67"/>
      <c r="BK88" s="67"/>
      <c r="BL88" s="67"/>
      <c r="BM88" s="96"/>
      <c r="BN88" s="67"/>
      <c r="BO88" s="67"/>
      <c r="BP88" s="67"/>
      <c r="BQ88" s="67"/>
      <c r="BR88" s="68"/>
      <c r="BS88" s="67"/>
      <c r="BT88" s="77"/>
    </row>
    <row r="89" spans="5:76" ht="15.75" x14ac:dyDescent="0.2">
      <c r="E89" s="41"/>
      <c r="F89" s="104"/>
      <c r="G89" s="67"/>
      <c r="H89" s="55"/>
      <c r="I89" s="67"/>
      <c r="J89" s="67"/>
      <c r="K89" s="67"/>
      <c r="L89" s="67"/>
      <c r="M89" s="67"/>
      <c r="N89" s="67"/>
      <c r="O89" s="67"/>
      <c r="P89" s="62"/>
      <c r="Q89" s="67"/>
      <c r="R89" s="67"/>
      <c r="S89" s="67"/>
      <c r="T89" s="67"/>
      <c r="U89" s="67"/>
      <c r="V89" s="67"/>
      <c r="W89" s="67"/>
      <c r="X89" s="67"/>
      <c r="Y89" s="62"/>
      <c r="Z89" s="67"/>
      <c r="AA89" s="67"/>
      <c r="AB89" s="67"/>
      <c r="AC89" s="67"/>
      <c r="AD89" s="67"/>
      <c r="AE89" s="67"/>
      <c r="AF89" s="67"/>
      <c r="AG89" s="67"/>
      <c r="AH89" s="55"/>
      <c r="AI89" s="67"/>
      <c r="AJ89" s="67"/>
      <c r="AK89" s="67"/>
      <c r="AL89" s="67"/>
      <c r="AM89" s="55"/>
      <c r="AN89" s="67"/>
      <c r="AO89" s="67"/>
      <c r="AP89" s="67"/>
      <c r="AQ89" s="67"/>
      <c r="AR89" s="67"/>
      <c r="AS89" s="67"/>
      <c r="AT89" s="67"/>
      <c r="AU89" s="67"/>
      <c r="AV89" s="62"/>
      <c r="AW89" s="67"/>
      <c r="AX89" s="67"/>
      <c r="AY89" s="67"/>
      <c r="AZ89" s="67"/>
      <c r="BA89" s="67"/>
      <c r="BB89" s="67"/>
      <c r="BC89" s="67"/>
      <c r="BD89" s="67"/>
      <c r="BE89" s="62"/>
      <c r="BF89" s="67"/>
      <c r="BG89" s="67"/>
      <c r="BH89" s="67"/>
      <c r="BI89" s="67"/>
      <c r="BJ89" s="67"/>
      <c r="BK89" s="67"/>
      <c r="BL89" s="67"/>
      <c r="BM89" s="96"/>
      <c r="BN89" s="67"/>
      <c r="BO89" s="67"/>
      <c r="BP89" s="67"/>
      <c r="BQ89" s="67"/>
      <c r="BR89" s="68"/>
      <c r="BS89" s="67"/>
      <c r="BT89" s="77"/>
    </row>
    <row r="90" spans="5:76" ht="15.75" x14ac:dyDescent="0.25">
      <c r="E90" s="41"/>
      <c r="F90" s="104"/>
      <c r="G90" s="67"/>
      <c r="H90" s="55"/>
      <c r="I90" s="67"/>
      <c r="J90" s="67"/>
      <c r="K90" s="67"/>
      <c r="L90" s="67"/>
      <c r="M90" s="67"/>
      <c r="N90" s="67"/>
      <c r="O90" s="67"/>
      <c r="P90" s="62"/>
      <c r="Q90" s="67"/>
      <c r="R90" s="67"/>
      <c r="S90" s="67"/>
      <c r="T90" s="67"/>
      <c r="U90" s="67"/>
      <c r="V90" s="67"/>
      <c r="W90" s="67"/>
      <c r="X90" s="67"/>
      <c r="Y90" s="62"/>
      <c r="Z90" s="67"/>
      <c r="AA90" s="67"/>
      <c r="AB90" s="67"/>
      <c r="AC90" s="67"/>
      <c r="AD90" s="67"/>
      <c r="AE90" s="67"/>
      <c r="AF90" s="67"/>
      <c r="AG90" s="67"/>
      <c r="AH90" s="55"/>
      <c r="AI90" s="67"/>
      <c r="AJ90" s="67"/>
      <c r="AK90" s="67"/>
      <c r="AL90" s="67"/>
      <c r="AM90" s="55"/>
      <c r="AN90" s="67"/>
      <c r="AO90" s="67"/>
      <c r="AP90" s="67"/>
      <c r="AQ90" s="67"/>
      <c r="AR90" s="67"/>
      <c r="AS90" s="67"/>
      <c r="AT90" s="67"/>
      <c r="AU90" s="67"/>
      <c r="AV90" s="62"/>
      <c r="AW90" s="67"/>
      <c r="AX90" s="67"/>
      <c r="AY90" s="67"/>
      <c r="AZ90" s="67"/>
      <c r="BA90" s="67"/>
      <c r="BB90" s="67"/>
      <c r="BC90" s="67"/>
      <c r="BD90" s="67"/>
      <c r="BE90" s="62"/>
      <c r="BF90" s="67"/>
      <c r="BG90" s="67"/>
      <c r="BH90" s="67"/>
      <c r="BI90" s="67"/>
      <c r="BJ90" s="67"/>
      <c r="BK90" s="67"/>
      <c r="BL90" s="67"/>
      <c r="BM90" s="96"/>
      <c r="BN90" s="67"/>
      <c r="BO90" s="67"/>
      <c r="BP90" s="67"/>
      <c r="BQ90" s="67"/>
      <c r="BR90" s="154">
        <f>BR25</f>
        <v>5.35</v>
      </c>
      <c r="BS90" s="155"/>
      <c r="BT90" s="77"/>
    </row>
    <row r="91" spans="5:76" ht="15.75" x14ac:dyDescent="0.2">
      <c r="E91" s="41"/>
      <c r="F91" s="104"/>
      <c r="G91" s="67"/>
      <c r="H91" s="55"/>
      <c r="I91" s="67"/>
      <c r="J91" s="67"/>
      <c r="K91" s="67"/>
      <c r="L91" s="67"/>
      <c r="M91" s="67"/>
      <c r="N91" s="67"/>
      <c r="O91" s="67"/>
      <c r="P91" s="62"/>
      <c r="Q91" s="67"/>
      <c r="R91" s="67"/>
      <c r="S91" s="67"/>
      <c r="T91" s="67"/>
      <c r="U91" s="67"/>
      <c r="V91" s="67"/>
      <c r="W91" s="67"/>
      <c r="X91" s="67"/>
      <c r="Y91" s="62"/>
      <c r="Z91" s="67"/>
      <c r="AA91" s="67"/>
      <c r="AB91" s="67"/>
      <c r="AC91" s="67"/>
      <c r="AD91" s="67"/>
      <c r="AE91" s="67"/>
      <c r="AF91" s="67"/>
      <c r="AG91" s="67"/>
      <c r="AH91" s="55"/>
      <c r="AI91" s="67"/>
      <c r="AJ91" s="67"/>
      <c r="AK91" s="67"/>
      <c r="AL91" s="67"/>
      <c r="AM91" s="55"/>
      <c r="AN91" s="67"/>
      <c r="AO91" s="67"/>
      <c r="AP91" s="67"/>
      <c r="AQ91" s="67"/>
      <c r="AR91" s="67"/>
      <c r="AS91" s="67"/>
      <c r="AT91" s="67"/>
      <c r="AU91" s="67"/>
      <c r="AV91" s="62"/>
      <c r="AW91" s="67"/>
      <c r="AX91" s="67"/>
      <c r="AY91" s="67"/>
      <c r="AZ91" s="67"/>
      <c r="BA91" s="67"/>
      <c r="BB91" s="67"/>
      <c r="BC91" s="67"/>
      <c r="BD91" s="67"/>
      <c r="BE91" s="62"/>
      <c r="BF91" s="67"/>
      <c r="BG91" s="67"/>
      <c r="BH91" s="67"/>
      <c r="BI91" s="67"/>
      <c r="BJ91" s="67"/>
      <c r="BK91" s="67"/>
      <c r="BL91" s="67"/>
      <c r="BM91" s="96"/>
      <c r="BN91" s="67"/>
      <c r="BO91" s="67"/>
      <c r="BP91" s="67"/>
      <c r="BQ91" s="67"/>
      <c r="BR91" s="68"/>
      <c r="BS91" s="67"/>
      <c r="BT91" s="77"/>
    </row>
    <row r="92" spans="5:76" ht="16.5" thickBot="1" x14ac:dyDescent="0.25">
      <c r="E92" s="41"/>
      <c r="F92" s="104"/>
      <c r="G92" s="67"/>
      <c r="H92" s="55"/>
      <c r="I92" s="67"/>
      <c r="J92" s="67"/>
      <c r="K92" s="67"/>
      <c r="L92" s="67"/>
      <c r="M92" s="67"/>
      <c r="N92" s="67"/>
      <c r="O92" s="67"/>
      <c r="P92" s="62"/>
      <c r="Q92" s="67"/>
      <c r="R92" s="67"/>
      <c r="S92" s="67"/>
      <c r="T92" s="67"/>
      <c r="U92" s="67"/>
      <c r="V92" s="67"/>
      <c r="W92" s="67"/>
      <c r="X92" s="67"/>
      <c r="Y92" s="62"/>
      <c r="Z92" s="67"/>
      <c r="AA92" s="67"/>
      <c r="AB92" s="67"/>
      <c r="AC92" s="67"/>
      <c r="AD92" s="67"/>
      <c r="AE92" s="67"/>
      <c r="AF92" s="67"/>
      <c r="AG92" s="67"/>
      <c r="AH92" s="55"/>
      <c r="AI92" s="67"/>
      <c r="AJ92" s="67"/>
      <c r="AK92" s="67"/>
      <c r="AL92" s="67"/>
      <c r="AM92" s="55"/>
      <c r="AN92" s="67"/>
      <c r="AO92" s="67"/>
      <c r="AP92" s="67"/>
      <c r="AQ92" s="67"/>
      <c r="AR92" s="67"/>
      <c r="AS92" s="67"/>
      <c r="AT92" s="67"/>
      <c r="AU92" s="67"/>
      <c r="AV92" s="62"/>
      <c r="AW92" s="67"/>
      <c r="AX92" s="67"/>
      <c r="AY92" s="67"/>
      <c r="AZ92" s="67"/>
      <c r="BA92" s="67"/>
      <c r="BB92" s="67"/>
      <c r="BC92" s="67"/>
      <c r="BD92" s="67"/>
      <c r="BE92" s="62"/>
      <c r="BF92" s="67"/>
      <c r="BG92" s="67"/>
      <c r="BH92" s="67"/>
      <c r="BI92" s="67"/>
      <c r="BJ92" s="67"/>
      <c r="BK92" s="67"/>
      <c r="BL92" s="67"/>
      <c r="BM92" s="96"/>
      <c r="BN92" s="67"/>
      <c r="BO92" s="67"/>
      <c r="BP92" s="67"/>
      <c r="BQ92" s="67"/>
      <c r="BR92" s="68"/>
      <c r="BS92" s="67"/>
      <c r="BT92" s="77"/>
    </row>
    <row r="93" spans="5:76" ht="15.6" customHeight="1" x14ac:dyDescent="0.2">
      <c r="E93" s="41"/>
      <c r="F93" s="104"/>
      <c r="G93" s="67"/>
      <c r="H93" s="161">
        <v>17</v>
      </c>
      <c r="I93" s="67"/>
      <c r="J93" s="67"/>
      <c r="K93" s="67"/>
      <c r="L93" s="67"/>
      <c r="M93" s="67"/>
      <c r="N93" s="67"/>
      <c r="O93" s="67"/>
      <c r="P93" s="62"/>
      <c r="Q93" s="67"/>
      <c r="R93" s="67"/>
      <c r="S93" s="67"/>
      <c r="T93" s="67"/>
      <c r="U93" s="67"/>
      <c r="V93" s="67"/>
      <c r="W93" s="67"/>
      <c r="X93" s="67"/>
      <c r="Y93" s="62"/>
      <c r="Z93" s="67"/>
      <c r="AA93" s="67"/>
      <c r="AB93" s="67"/>
      <c r="AC93" s="67"/>
      <c r="AD93" s="67"/>
      <c r="AE93" s="67"/>
      <c r="AF93" s="67"/>
      <c r="AH93" s="161">
        <v>20</v>
      </c>
      <c r="AJ93" s="67"/>
      <c r="AK93" s="67"/>
      <c r="AM93" s="161">
        <v>21</v>
      </c>
      <c r="AO93" s="67"/>
      <c r="AP93" s="67"/>
      <c r="AQ93" s="67"/>
      <c r="AR93" s="67"/>
      <c r="AS93" s="67"/>
      <c r="AT93" s="67"/>
      <c r="AU93" s="67"/>
      <c r="AV93" s="62"/>
      <c r="AW93" s="67"/>
      <c r="AX93" s="67"/>
      <c r="AY93" s="67"/>
      <c r="AZ93" s="67"/>
      <c r="BA93" s="67"/>
      <c r="BB93" s="67"/>
      <c r="BC93" s="67"/>
      <c r="BD93" s="67"/>
      <c r="BE93" s="62"/>
      <c r="BF93" s="67"/>
      <c r="BG93" s="67"/>
      <c r="BH93" s="67"/>
      <c r="BI93" s="67"/>
      <c r="BJ93" s="67"/>
      <c r="BK93" s="67"/>
      <c r="BL93" s="67"/>
      <c r="BM93" s="161">
        <v>24</v>
      </c>
      <c r="BN93" s="67"/>
      <c r="BO93" s="67"/>
      <c r="BP93" s="67"/>
      <c r="BQ93" s="67"/>
      <c r="BR93" s="68"/>
      <c r="BS93" s="67"/>
      <c r="BT93" s="77"/>
    </row>
    <row r="94" spans="5:76" ht="16.149999999999999" customHeight="1" thickBot="1" x14ac:dyDescent="0.25">
      <c r="E94" s="41"/>
      <c r="F94" s="104">
        <f>F29</f>
        <v>0.35</v>
      </c>
      <c r="G94" s="67"/>
      <c r="H94" s="162"/>
      <c r="I94" s="67"/>
      <c r="J94" s="67"/>
      <c r="K94" s="67"/>
      <c r="L94" s="67"/>
      <c r="M94" s="67"/>
      <c r="N94" s="67"/>
      <c r="O94" s="67"/>
      <c r="P94" s="63"/>
      <c r="Q94" s="67"/>
      <c r="R94" s="67"/>
      <c r="S94" s="67"/>
      <c r="T94" s="67"/>
      <c r="U94" s="67"/>
      <c r="V94" s="67"/>
      <c r="W94" s="67"/>
      <c r="X94" s="67"/>
      <c r="Y94" s="63"/>
      <c r="Z94" s="67"/>
      <c r="AA94" s="67"/>
      <c r="AB94" s="67"/>
      <c r="AC94" s="67"/>
      <c r="AD94" s="67"/>
      <c r="AE94" s="67"/>
      <c r="AF94" s="67"/>
      <c r="AH94" s="162"/>
      <c r="AJ94" s="67"/>
      <c r="AK94" s="67"/>
      <c r="AM94" s="162"/>
      <c r="AO94" s="67"/>
      <c r="AP94" s="67"/>
      <c r="AQ94" s="67"/>
      <c r="AR94" s="67"/>
      <c r="AS94" s="67"/>
      <c r="AT94" s="67"/>
      <c r="AU94" s="67"/>
      <c r="AV94" s="63"/>
      <c r="AW94" s="67"/>
      <c r="AX94" s="67"/>
      <c r="AY94" s="67"/>
      <c r="AZ94" s="67"/>
      <c r="BA94" s="67"/>
      <c r="BB94" s="67"/>
      <c r="BC94" s="67"/>
      <c r="BD94" s="67"/>
      <c r="BE94" s="63"/>
      <c r="BF94" s="67"/>
      <c r="BG94" s="67"/>
      <c r="BH94" s="67"/>
      <c r="BI94" s="67"/>
      <c r="BJ94" s="67"/>
      <c r="BK94" s="67"/>
      <c r="BL94" s="67"/>
      <c r="BM94" s="162"/>
      <c r="BN94" s="67"/>
      <c r="BO94" s="67"/>
      <c r="BP94" s="67"/>
      <c r="BQ94" s="64"/>
      <c r="BR94" s="65"/>
      <c r="BS94" s="67"/>
      <c r="BT94" s="77"/>
    </row>
    <row r="95" spans="5:76" ht="25.9" customHeight="1" thickBot="1" x14ac:dyDescent="0.25">
      <c r="E95" s="41"/>
      <c r="F95" s="85"/>
      <c r="G95" s="67"/>
      <c r="H95" s="163"/>
      <c r="I95" s="53"/>
      <c r="J95" s="53"/>
      <c r="K95" s="53"/>
      <c r="L95" s="53"/>
      <c r="M95" s="53"/>
      <c r="N95" s="53"/>
      <c r="O95" s="175">
        <v>18</v>
      </c>
      <c r="P95" s="176"/>
      <c r="Q95" s="177"/>
      <c r="R95" s="53"/>
      <c r="S95" s="53"/>
      <c r="T95" s="53"/>
      <c r="U95" s="53"/>
      <c r="V95" s="53"/>
      <c r="W95" s="53"/>
      <c r="X95" s="175">
        <v>19</v>
      </c>
      <c r="Y95" s="176"/>
      <c r="Z95" s="177"/>
      <c r="AA95" s="53"/>
      <c r="AB95" s="53"/>
      <c r="AC95" s="53"/>
      <c r="AD95" s="53"/>
      <c r="AE95" s="53"/>
      <c r="AF95" s="53"/>
      <c r="AG95" s="53"/>
      <c r="AH95" s="163"/>
      <c r="AI95" s="53"/>
      <c r="AJ95" s="53"/>
      <c r="AK95" s="53"/>
      <c r="AL95" s="53"/>
      <c r="AM95" s="163"/>
      <c r="AN95" s="53"/>
      <c r="AO95" s="53"/>
      <c r="AP95" s="53"/>
      <c r="AQ95" s="53"/>
      <c r="AR95" s="53"/>
      <c r="AS95" s="53"/>
      <c r="AT95" s="53"/>
      <c r="AU95" s="175">
        <v>22</v>
      </c>
      <c r="AV95" s="176"/>
      <c r="AW95" s="177"/>
      <c r="AX95" s="53"/>
      <c r="AY95" s="53"/>
      <c r="AZ95" s="53"/>
      <c r="BA95" s="53"/>
      <c r="BB95" s="53"/>
      <c r="BC95" s="53"/>
      <c r="BD95" s="175">
        <v>23</v>
      </c>
      <c r="BE95" s="176"/>
      <c r="BF95" s="177"/>
      <c r="BG95" s="53"/>
      <c r="BH95" s="53"/>
      <c r="BI95" s="53"/>
      <c r="BJ95" s="53"/>
      <c r="BK95" s="53"/>
      <c r="BL95" s="53"/>
      <c r="BM95" s="163"/>
      <c r="BN95" s="67"/>
      <c r="BO95" s="67"/>
      <c r="BP95" s="67"/>
      <c r="BQ95" s="67"/>
      <c r="BR95" s="67"/>
      <c r="BS95" s="67"/>
      <c r="BT95" s="77"/>
    </row>
    <row r="96" spans="5:76" ht="16.5" thickBot="1" x14ac:dyDescent="0.3">
      <c r="E96" s="41"/>
      <c r="F96" s="85"/>
      <c r="G96" s="67"/>
      <c r="H96" s="80">
        <f>'P1-17-8-24Y'!L5</f>
        <v>15.142671330857452</v>
      </c>
      <c r="I96" s="67"/>
      <c r="J96" s="67"/>
      <c r="K96" s="67"/>
      <c r="L96" s="67"/>
      <c r="M96" s="67"/>
      <c r="N96" s="67"/>
      <c r="O96" s="159">
        <f>'P18-19-22-23Y'!L5</f>
        <v>3.5790034911596513</v>
      </c>
      <c r="P96" s="160"/>
      <c r="Q96" s="160"/>
      <c r="R96" s="67"/>
      <c r="S96" s="67"/>
      <c r="T96" s="67"/>
      <c r="U96" s="67"/>
      <c r="V96" s="67"/>
      <c r="W96" s="67"/>
      <c r="X96" s="159">
        <f>'P18-19-22-23Y'!L5</f>
        <v>3.5790034911596513</v>
      </c>
      <c r="Y96" s="160"/>
      <c r="Z96" s="160"/>
      <c r="AA96" s="67"/>
      <c r="AB96" s="67"/>
      <c r="AC96" s="67"/>
      <c r="AD96" s="67"/>
      <c r="AE96" s="67"/>
      <c r="AF96" s="67"/>
      <c r="AG96" s="164">
        <f>'P4-5-20-21Y'!$L$5</f>
        <v>15.142671330857452</v>
      </c>
      <c r="AH96" s="165"/>
      <c r="AI96" s="165"/>
      <c r="AJ96" s="67"/>
      <c r="AK96" s="67"/>
      <c r="AL96" s="164">
        <f>'P4-5-20-21Y'!$L$5</f>
        <v>15.142671330857452</v>
      </c>
      <c r="AM96" s="165"/>
      <c r="AN96" s="165"/>
      <c r="AO96" s="67"/>
      <c r="AP96" s="67"/>
      <c r="AQ96" s="67"/>
      <c r="AR96" s="67"/>
      <c r="AS96" s="67"/>
      <c r="AT96" s="67"/>
      <c r="AU96" s="159">
        <f>'P18-19-22-23Y'!L5</f>
        <v>3.5790034911596513</v>
      </c>
      <c r="AV96" s="160"/>
      <c r="AW96" s="160"/>
      <c r="AX96" s="67"/>
      <c r="AY96" s="67"/>
      <c r="AZ96" s="67"/>
      <c r="BA96" s="67"/>
      <c r="BB96" s="67"/>
      <c r="BC96" s="67"/>
      <c r="BD96" s="159">
        <f>'P18-19-22-23Y'!L5</f>
        <v>3.5790034911596513</v>
      </c>
      <c r="BE96" s="160"/>
      <c r="BF96" s="160"/>
      <c r="BG96" s="67"/>
      <c r="BH96" s="67"/>
      <c r="BI96" s="67"/>
      <c r="BJ96" s="67"/>
      <c r="BK96" s="67"/>
      <c r="BL96" s="67"/>
      <c r="BM96" s="79">
        <f>'P1-17-8-24Y'!L5</f>
        <v>15.142671330857452</v>
      </c>
      <c r="BN96" s="67"/>
      <c r="BO96" s="67"/>
      <c r="BP96" s="67"/>
      <c r="BQ96" s="67"/>
      <c r="BR96" s="67"/>
      <c r="BS96" s="67"/>
      <c r="BT96" s="77"/>
    </row>
    <row r="97" spans="5:76" x14ac:dyDescent="0.2">
      <c r="E97" s="41"/>
      <c r="F97" s="85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85"/>
      <c r="BN97" s="67"/>
      <c r="BO97" s="67"/>
      <c r="BP97" s="67"/>
      <c r="BQ97" s="67"/>
      <c r="BR97" s="67"/>
      <c r="BS97" s="67"/>
      <c r="BT97" s="77"/>
    </row>
    <row r="98" spans="5:76" x14ac:dyDescent="0.2">
      <c r="E98" s="41"/>
      <c r="F98" s="85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85"/>
      <c r="BN98" s="67"/>
      <c r="BO98" s="67"/>
      <c r="BP98" s="67"/>
      <c r="BQ98" s="67"/>
      <c r="BR98" s="67"/>
      <c r="BS98" s="67"/>
      <c r="BT98" s="77"/>
    </row>
    <row r="99" spans="5:76" ht="18" x14ac:dyDescent="0.2">
      <c r="E99" s="89" t="s">
        <v>57</v>
      </c>
      <c r="F99" s="85"/>
      <c r="G99" s="85"/>
      <c r="H99" s="104">
        <f>H66</f>
        <v>0.15</v>
      </c>
      <c r="I99" s="104"/>
      <c r="J99" s="104"/>
      <c r="K99" s="104"/>
      <c r="L99" s="104"/>
      <c r="M99" s="104"/>
      <c r="N99" s="104"/>
      <c r="O99" s="104"/>
      <c r="P99" s="104">
        <f>P66</f>
        <v>4.8499999999999996</v>
      </c>
      <c r="Q99" s="104"/>
      <c r="R99" s="104"/>
      <c r="S99" s="104"/>
      <c r="T99" s="104"/>
      <c r="U99" s="104"/>
      <c r="V99" s="104"/>
      <c r="W99" s="104"/>
      <c r="X99" s="104"/>
      <c r="Y99" s="104">
        <f>Y66</f>
        <v>9.5500000000000007</v>
      </c>
      <c r="Z99" s="104"/>
      <c r="AA99" s="104"/>
      <c r="AB99" s="104"/>
      <c r="AC99" s="104"/>
      <c r="AD99" s="104"/>
      <c r="AE99" s="104"/>
      <c r="AF99" s="104"/>
      <c r="AG99" s="104"/>
      <c r="AH99" s="104">
        <f>AH66</f>
        <v>13.95</v>
      </c>
      <c r="AI99" s="104"/>
      <c r="AJ99" s="104"/>
      <c r="AK99" s="104"/>
      <c r="AL99" s="104"/>
      <c r="AM99" s="104">
        <f>AM66</f>
        <v>17.350000000000001</v>
      </c>
      <c r="AN99" s="104"/>
      <c r="AO99" s="104"/>
      <c r="AP99" s="104"/>
      <c r="AQ99" s="104"/>
      <c r="AR99" s="104"/>
      <c r="AS99" s="104"/>
      <c r="AT99" s="104"/>
      <c r="AU99" s="104"/>
      <c r="AV99" s="104">
        <f>AV66</f>
        <v>21.85</v>
      </c>
      <c r="AW99" s="104"/>
      <c r="AX99" s="104"/>
      <c r="AY99" s="104"/>
      <c r="AZ99" s="104"/>
      <c r="BA99" s="104"/>
      <c r="BB99" s="104"/>
      <c r="BC99" s="104"/>
      <c r="BD99" s="104"/>
      <c r="BE99" s="104">
        <f>BE66</f>
        <v>26.35</v>
      </c>
      <c r="BF99" s="104"/>
      <c r="BG99" s="104"/>
      <c r="BH99" s="104"/>
      <c r="BI99" s="104"/>
      <c r="BJ99" s="104"/>
      <c r="BK99" s="104"/>
      <c r="BL99" s="104"/>
      <c r="BM99" s="104">
        <f>BM66</f>
        <v>31.05</v>
      </c>
      <c r="BN99" s="67"/>
      <c r="BO99" s="67"/>
      <c r="BP99" s="67"/>
      <c r="BQ99" s="67"/>
      <c r="BR99" s="67"/>
      <c r="BS99" s="67"/>
      <c r="BT99" s="77"/>
    </row>
    <row r="100" spans="5:76" ht="13.5" thickBot="1" x14ac:dyDescent="0.25">
      <c r="E100" s="78"/>
      <c r="F100" s="88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BH100" s="37"/>
      <c r="BI100" s="37"/>
      <c r="BJ100" s="37"/>
      <c r="BK100" s="37"/>
      <c r="BL100" s="37"/>
      <c r="BM100" s="88"/>
      <c r="BN100" s="37"/>
      <c r="BO100" s="37"/>
      <c r="BP100" s="37"/>
      <c r="BQ100" s="37"/>
      <c r="BR100" s="37"/>
      <c r="BS100" s="37"/>
      <c r="BT100" s="38"/>
    </row>
    <row r="103" spans="5:76" ht="13.5" thickBot="1" x14ac:dyDescent="0.25"/>
    <row r="104" spans="5:76" ht="25.9" customHeight="1" thickBot="1" x14ac:dyDescent="0.25">
      <c r="F104" s="95" t="s">
        <v>72</v>
      </c>
      <c r="G104" s="107"/>
      <c r="H104" s="108">
        <f>H74+H83+H96</f>
        <v>56.24496679174834</v>
      </c>
      <c r="I104" s="109"/>
      <c r="J104" s="109"/>
      <c r="K104" s="109"/>
      <c r="L104" s="109"/>
      <c r="M104" s="109"/>
      <c r="N104" s="109"/>
      <c r="O104" s="109"/>
      <c r="P104" s="108">
        <f>O74+O83+O96</f>
        <v>30.840724416407934</v>
      </c>
      <c r="Q104" s="109"/>
      <c r="R104" s="109"/>
      <c r="S104" s="109"/>
      <c r="T104" s="109"/>
      <c r="U104" s="109"/>
      <c r="V104" s="109"/>
      <c r="W104" s="109"/>
      <c r="X104" s="109"/>
      <c r="Y104" s="108">
        <f>X74+X83+X96</f>
        <v>30.840724416407934</v>
      </c>
      <c r="Z104" s="109"/>
      <c r="AA104" s="109"/>
      <c r="AB104" s="109"/>
      <c r="AC104" s="109"/>
      <c r="AD104" s="109"/>
      <c r="AE104" s="109"/>
      <c r="AF104" s="109"/>
      <c r="AG104" s="109"/>
      <c r="AH104" s="108">
        <f>AG74+AG83+AG96</f>
        <v>56.24496679174834</v>
      </c>
      <c r="AI104" s="109"/>
      <c r="AJ104" s="109"/>
      <c r="AK104" s="109"/>
      <c r="AL104" s="109"/>
      <c r="AM104" s="108">
        <f>AL74+AL83+AL96</f>
        <v>56.24496679174834</v>
      </c>
      <c r="AN104" s="109"/>
      <c r="AO104" s="109"/>
      <c r="AP104" s="109"/>
      <c r="AQ104" s="109"/>
      <c r="AR104" s="109"/>
      <c r="AS104" s="109"/>
      <c r="AT104" s="109"/>
      <c r="AU104" s="109"/>
      <c r="AV104" s="108">
        <f>AU74+AU83+AU96</f>
        <v>30.840724416407934</v>
      </c>
      <c r="AW104" s="109"/>
      <c r="AX104" s="109"/>
      <c r="AY104" s="109"/>
      <c r="AZ104" s="109"/>
      <c r="BA104" s="109"/>
      <c r="BB104" s="109"/>
      <c r="BC104" s="109"/>
      <c r="BD104" s="109"/>
      <c r="BE104" s="108">
        <f>BD74+BD83+BD96</f>
        <v>30.840724416407934</v>
      </c>
      <c r="BF104" s="109"/>
      <c r="BG104" s="109"/>
      <c r="BH104" s="109"/>
      <c r="BI104" s="109"/>
      <c r="BJ104" s="109"/>
      <c r="BK104" s="109"/>
      <c r="BL104" s="109"/>
      <c r="BM104" s="97">
        <f>BM74+BM83+BM96</f>
        <v>56.24496679174834</v>
      </c>
      <c r="BN104" s="33"/>
      <c r="BO104" s="122">
        <f>SUM(G104:BM104)</f>
        <v>348.34276483262511</v>
      </c>
    </row>
    <row r="105" spans="5:76" ht="25.9" customHeight="1" thickBot="1" x14ac:dyDescent="0.25">
      <c r="F105" s="121" t="s">
        <v>75</v>
      </c>
      <c r="G105" s="110"/>
      <c r="H105" s="87">
        <f>H104*H99*1000</f>
        <v>8436.7450187622508</v>
      </c>
      <c r="I105" s="87"/>
      <c r="J105" s="87"/>
      <c r="K105" s="87"/>
      <c r="L105" s="87"/>
      <c r="M105" s="87"/>
      <c r="N105" s="87"/>
      <c r="O105" s="152">
        <f>P104*P99*1000</f>
        <v>149577.51341957849</v>
      </c>
      <c r="P105" s="152"/>
      <c r="Q105" s="152"/>
      <c r="R105" s="114"/>
      <c r="S105" s="114"/>
      <c r="T105" s="114"/>
      <c r="U105" s="114"/>
      <c r="V105" s="114"/>
      <c r="W105" s="114"/>
      <c r="X105" s="152">
        <f>Y104*Y99*1000</f>
        <v>294528.91817669582</v>
      </c>
      <c r="Y105" s="152"/>
      <c r="Z105" s="152"/>
      <c r="AA105" s="87"/>
      <c r="AB105" s="87"/>
      <c r="AC105" s="87"/>
      <c r="AD105" s="87"/>
      <c r="AE105" s="87"/>
      <c r="AF105" s="87"/>
      <c r="AG105" s="152">
        <f>AH104*AH99*1000</f>
        <v>784617.28674488922</v>
      </c>
      <c r="AH105" s="152"/>
      <c r="AI105" s="152"/>
      <c r="AJ105" s="87"/>
      <c r="AK105" s="87"/>
      <c r="AL105" s="152">
        <f>AM104*AM99*1000</f>
        <v>975850.17383683368</v>
      </c>
      <c r="AM105" s="152"/>
      <c r="AN105" s="152"/>
      <c r="AO105" s="87"/>
      <c r="AP105" s="87"/>
      <c r="AQ105" s="87"/>
      <c r="AR105" s="87"/>
      <c r="AS105" s="87"/>
      <c r="AT105" s="87"/>
      <c r="AU105" s="152">
        <f>AV104*AV99*1000</f>
        <v>673869.82849851332</v>
      </c>
      <c r="AV105" s="152"/>
      <c r="AW105" s="152"/>
      <c r="AX105" s="87"/>
      <c r="AY105" s="87"/>
      <c r="AZ105" s="87"/>
      <c r="BA105" s="87"/>
      <c r="BB105" s="87"/>
      <c r="BC105" s="87"/>
      <c r="BD105" s="152">
        <f>BE104*BE99*1000</f>
        <v>812653.08837234904</v>
      </c>
      <c r="BE105" s="152"/>
      <c r="BF105" s="152"/>
      <c r="BG105" s="87"/>
      <c r="BH105" s="87"/>
      <c r="BI105" s="87"/>
      <c r="BJ105" s="87"/>
      <c r="BK105" s="152">
        <f>BM104*BM99*1000</f>
        <v>1746406.2188837861</v>
      </c>
      <c r="BL105" s="152"/>
      <c r="BM105" s="153"/>
      <c r="BN105" s="33"/>
      <c r="BO105" s="119">
        <f>SUM(G105:BM105)</f>
        <v>5445939.7729514083</v>
      </c>
      <c r="BT105" s="149" t="s">
        <v>62</v>
      </c>
      <c r="BU105" s="150"/>
      <c r="BV105" s="117">
        <f>(BO105/BO104)</f>
        <v>15633.853556763617</v>
      </c>
      <c r="BW105" s="125"/>
      <c r="BX105" s="125"/>
    </row>
    <row r="106" spans="5:76" ht="25.9" customHeight="1" thickBot="1" x14ac:dyDescent="0.25">
      <c r="F106" s="121" t="s">
        <v>76</v>
      </c>
      <c r="G106" s="111"/>
      <c r="H106" s="156">
        <f>H105*H99*1000</f>
        <v>1265511.7528143376</v>
      </c>
      <c r="I106" s="156"/>
      <c r="J106" s="88"/>
      <c r="K106" s="88"/>
      <c r="L106" s="88"/>
      <c r="M106" s="88"/>
      <c r="N106" s="88"/>
      <c r="O106" s="157">
        <f>O105*P99*1000</f>
        <v>725450940.08495569</v>
      </c>
      <c r="P106" s="157"/>
      <c r="Q106" s="157"/>
      <c r="R106" s="115"/>
      <c r="S106" s="115"/>
      <c r="T106" s="115"/>
      <c r="U106" s="115"/>
      <c r="V106" s="115"/>
      <c r="W106" s="115"/>
      <c r="X106" s="157">
        <f>Y104*Y99*1000</f>
        <v>294528.91817669582</v>
      </c>
      <c r="Y106" s="157"/>
      <c r="Z106" s="157"/>
      <c r="AA106" s="88"/>
      <c r="AB106" s="88"/>
      <c r="AC106" s="88"/>
      <c r="AD106" s="88"/>
      <c r="AE106" s="88"/>
      <c r="AF106" s="88"/>
      <c r="AG106" s="157">
        <f>AG105*AH99*1000</f>
        <v>10945411150.091206</v>
      </c>
      <c r="AH106" s="157"/>
      <c r="AI106" s="157"/>
      <c r="AJ106" s="88"/>
      <c r="AK106" s="157">
        <f>AL105*AM99*1000</f>
        <v>16931000516.069065</v>
      </c>
      <c r="AL106" s="157"/>
      <c r="AM106" s="157"/>
      <c r="AN106" s="157"/>
      <c r="AO106" s="157"/>
      <c r="AP106" s="88"/>
      <c r="AQ106" s="88"/>
      <c r="AR106" s="88"/>
      <c r="AS106" s="88"/>
      <c r="AT106" s="157">
        <f>AU105*AV99*1000</f>
        <v>14724055752.692516</v>
      </c>
      <c r="AU106" s="157"/>
      <c r="AV106" s="157"/>
      <c r="AW106" s="157"/>
      <c r="AX106" s="157"/>
      <c r="AY106" s="88"/>
      <c r="AZ106" s="88"/>
      <c r="BA106" s="88"/>
      <c r="BB106" s="88"/>
      <c r="BC106" s="157">
        <f>BD105*BE99*1000</f>
        <v>21413408878.611397</v>
      </c>
      <c r="BD106" s="157"/>
      <c r="BE106" s="157"/>
      <c r="BF106" s="157"/>
      <c r="BG106" s="157"/>
      <c r="BH106" s="88"/>
      <c r="BI106" s="88"/>
      <c r="BJ106" s="157">
        <f>BK105*BM99*1000</f>
        <v>54225913096.34156</v>
      </c>
      <c r="BK106" s="157"/>
      <c r="BL106" s="157"/>
      <c r="BM106" s="158"/>
      <c r="BN106" s="33"/>
      <c r="BO106" s="120">
        <f>SUM(G106:BM106)</f>
        <v>118966800374.56169</v>
      </c>
    </row>
    <row r="107" spans="5:76" ht="16.899999999999999" customHeight="1" thickBot="1" x14ac:dyDescent="0.25">
      <c r="BT107" s="149" t="s">
        <v>79</v>
      </c>
      <c r="BU107" s="150"/>
      <c r="BV107" s="118">
        <f>SQRT(BX85/BO104)</f>
        <v>10985.228139153103</v>
      </c>
    </row>
    <row r="108" spans="5:76" ht="16.899999999999999" customHeight="1" thickBot="1" x14ac:dyDescent="0.25"/>
    <row r="109" spans="5:76" ht="16.899999999999999" customHeight="1" thickBot="1" x14ac:dyDescent="0.25">
      <c r="BT109" s="147" t="s">
        <v>83</v>
      </c>
      <c r="BU109" s="148"/>
      <c r="BV109" s="117">
        <f>$B$37</f>
        <v>3.3853556763617121E-2</v>
      </c>
      <c r="BW109" s="132">
        <v>0.05</v>
      </c>
      <c r="BX109" s="133">
        <f>34.5*5/100</f>
        <v>1.7250000000000001</v>
      </c>
    </row>
    <row r="110" spans="5:76" ht="16.899999999999999" customHeight="1" thickBot="1" x14ac:dyDescent="0.25">
      <c r="BT110" s="33"/>
      <c r="BU110" s="33"/>
      <c r="BV110" s="33"/>
      <c r="BW110"/>
    </row>
    <row r="111" spans="5:76" ht="16.899999999999999" customHeight="1" thickBot="1" x14ac:dyDescent="0.25">
      <c r="BT111" s="143" t="s">
        <v>84</v>
      </c>
      <c r="BU111" s="144"/>
      <c r="BV111" s="145" t="str">
        <f>IF($BV$109&lt;$BX$109, "VERIFICATA","NON VERIFICATA")</f>
        <v>VERIFICATA</v>
      </c>
      <c r="BW111" s="146"/>
    </row>
    <row r="112" spans="5:76" ht="16.899999999999999" customHeight="1" x14ac:dyDescent="0.2"/>
    <row r="113" ht="16.899999999999999" customHeight="1" x14ac:dyDescent="0.2"/>
    <row r="114" ht="16.899999999999999" customHeight="1" x14ac:dyDescent="0.2"/>
    <row r="115" ht="16.899999999999999" customHeight="1" x14ac:dyDescent="0.2"/>
    <row r="116" ht="16.899999999999999" customHeight="1" x14ac:dyDescent="0.2"/>
    <row r="117" ht="16.899999999999999" customHeight="1" x14ac:dyDescent="0.2"/>
    <row r="118" ht="16.899999999999999" customHeight="1" x14ac:dyDescent="0.2"/>
    <row r="119" ht="16.899999999999999" customHeight="1" x14ac:dyDescent="0.2"/>
    <row r="120" ht="16.899999999999999" customHeight="1" x14ac:dyDescent="0.2"/>
    <row r="121" ht="16.899999999999999" customHeight="1" x14ac:dyDescent="0.2"/>
    <row r="122" ht="16.899999999999999" customHeight="1" x14ac:dyDescent="0.2"/>
    <row r="123" ht="16.899999999999999" customHeight="1" x14ac:dyDescent="0.2"/>
    <row r="124" ht="16.899999999999999" customHeight="1" x14ac:dyDescent="0.2"/>
    <row r="125" ht="16.899999999999999" customHeight="1" x14ac:dyDescent="0.2"/>
    <row r="126" ht="16.899999999999999" customHeight="1" x14ac:dyDescent="0.2"/>
    <row r="127" ht="16.899999999999999" customHeight="1" x14ac:dyDescent="0.2"/>
    <row r="128" ht="16.899999999999999" customHeight="1" x14ac:dyDescent="0.2"/>
    <row r="129" ht="16.899999999999999" customHeight="1" x14ac:dyDescent="0.2"/>
    <row r="130" ht="16.899999999999999" customHeight="1" x14ac:dyDescent="0.2"/>
    <row r="131" ht="16.899999999999999" customHeight="1" x14ac:dyDescent="0.2"/>
    <row r="132" ht="16.899999999999999" customHeight="1" x14ac:dyDescent="0.2"/>
    <row r="133" ht="16.899999999999999" customHeight="1" x14ac:dyDescent="0.2"/>
    <row r="134" ht="16.899999999999999" customHeight="1" x14ac:dyDescent="0.2"/>
    <row r="135" ht="16.899999999999999" customHeight="1" x14ac:dyDescent="0.2"/>
  </sheetData>
  <mergeCells count="170">
    <mergeCell ref="A1:B1"/>
    <mergeCell ref="E1:BT2"/>
    <mergeCell ref="E3:BT3"/>
    <mergeCell ref="H28:H30"/>
    <mergeCell ref="BM28:BM30"/>
    <mergeCell ref="O30:Q30"/>
    <mergeCell ref="X30:Z30"/>
    <mergeCell ref="AU30:AW30"/>
    <mergeCell ref="BD30:BF30"/>
    <mergeCell ref="AU10:AW10"/>
    <mergeCell ref="BD10:BF10"/>
    <mergeCell ref="BM10:BM12"/>
    <mergeCell ref="H19:H21"/>
    <mergeCell ref="P19:P21"/>
    <mergeCell ref="Y19:Y21"/>
    <mergeCell ref="AH19:AH21"/>
    <mergeCell ref="BR25:BS25"/>
    <mergeCell ref="A22:C22"/>
    <mergeCell ref="T5:U5"/>
    <mergeCell ref="AC5:AD5"/>
    <mergeCell ref="AJ5:AK5"/>
    <mergeCell ref="AY5:AZ5"/>
    <mergeCell ref="BH5:BI5"/>
    <mergeCell ref="BM19:BM21"/>
    <mergeCell ref="A10:B10"/>
    <mergeCell ref="A13:C13"/>
    <mergeCell ref="A21:C21"/>
    <mergeCell ref="A25:C25"/>
    <mergeCell ref="AM19:AM21"/>
    <mergeCell ref="AV19:AV21"/>
    <mergeCell ref="BE19:BE21"/>
    <mergeCell ref="H10:H12"/>
    <mergeCell ref="O10:Q10"/>
    <mergeCell ref="X10:Z10"/>
    <mergeCell ref="AH10:AH12"/>
    <mergeCell ref="AM10:AM12"/>
    <mergeCell ref="BR15:BS15"/>
    <mergeCell ref="A6:B6"/>
    <mergeCell ref="BH38:BI38"/>
    <mergeCell ref="H43:H45"/>
    <mergeCell ref="O43:Q43"/>
    <mergeCell ref="X43:Z43"/>
    <mergeCell ref="AU43:AW43"/>
    <mergeCell ref="O42:Q42"/>
    <mergeCell ref="X42:Z42"/>
    <mergeCell ref="AU42:AW42"/>
    <mergeCell ref="BD42:BF42"/>
    <mergeCell ref="BM43:BM45"/>
    <mergeCell ref="B27:C27"/>
    <mergeCell ref="B26:C26"/>
    <mergeCell ref="A30:C30"/>
    <mergeCell ref="B32:C32"/>
    <mergeCell ref="B31:C31"/>
    <mergeCell ref="E36:BT36"/>
    <mergeCell ref="A36:C36"/>
    <mergeCell ref="B37:C37"/>
    <mergeCell ref="B38:C38"/>
    <mergeCell ref="BD43:BF43"/>
    <mergeCell ref="AH28:AH30"/>
    <mergeCell ref="AM28:AM30"/>
    <mergeCell ref="AH52:AH54"/>
    <mergeCell ref="AM52:AM54"/>
    <mergeCell ref="AV52:AV54"/>
    <mergeCell ref="BE52:BE54"/>
    <mergeCell ref="BM52:BM54"/>
    <mergeCell ref="O51:Q51"/>
    <mergeCell ref="X51:Z51"/>
    <mergeCell ref="AG51:AI51"/>
    <mergeCell ref="AL51:AN51"/>
    <mergeCell ref="AU51:AW51"/>
    <mergeCell ref="BD51:BF51"/>
    <mergeCell ref="H75:H77"/>
    <mergeCell ref="O75:Q75"/>
    <mergeCell ref="X75:Z75"/>
    <mergeCell ref="AU75:AW75"/>
    <mergeCell ref="BD75:BF75"/>
    <mergeCell ref="BM75:BM77"/>
    <mergeCell ref="BR58:BS58"/>
    <mergeCell ref="H61:H63"/>
    <mergeCell ref="BM61:BM63"/>
    <mergeCell ref="O63:Q63"/>
    <mergeCell ref="X63:Z63"/>
    <mergeCell ref="AU63:AW63"/>
    <mergeCell ref="BD63:BF63"/>
    <mergeCell ref="H93:H95"/>
    <mergeCell ref="BM93:BM95"/>
    <mergeCell ref="O95:Q95"/>
    <mergeCell ref="X95:Z95"/>
    <mergeCell ref="AU95:AW95"/>
    <mergeCell ref="H84:H86"/>
    <mergeCell ref="P84:P86"/>
    <mergeCell ref="Y84:Y86"/>
    <mergeCell ref="AH84:AH86"/>
    <mergeCell ref="AM84:AM86"/>
    <mergeCell ref="AV84:AV86"/>
    <mergeCell ref="BD95:BF95"/>
    <mergeCell ref="BM84:BM86"/>
    <mergeCell ref="T38:U38"/>
    <mergeCell ref="AC38:AD38"/>
    <mergeCell ref="AJ38:AK38"/>
    <mergeCell ref="O74:Q74"/>
    <mergeCell ref="X74:Z74"/>
    <mergeCell ref="AG74:AI74"/>
    <mergeCell ref="AL74:AN74"/>
    <mergeCell ref="AH43:AH45"/>
    <mergeCell ref="AM43:AM45"/>
    <mergeCell ref="AH61:AH63"/>
    <mergeCell ref="AM61:AM63"/>
    <mergeCell ref="O64:Q64"/>
    <mergeCell ref="X64:Z64"/>
    <mergeCell ref="T70:U70"/>
    <mergeCell ref="AC70:AD70"/>
    <mergeCell ref="AJ70:AK70"/>
    <mergeCell ref="AG64:AI64"/>
    <mergeCell ref="AL64:AN64"/>
    <mergeCell ref="E68:BT68"/>
    <mergeCell ref="BH70:BI70"/>
    <mergeCell ref="BR48:BS48"/>
    <mergeCell ref="H52:H54"/>
    <mergeCell ref="P52:P54"/>
    <mergeCell ref="Y52:Y54"/>
    <mergeCell ref="AU96:AW96"/>
    <mergeCell ref="BD96:BF96"/>
    <mergeCell ref="BE84:BE86"/>
    <mergeCell ref="O96:Q96"/>
    <mergeCell ref="X96:Z96"/>
    <mergeCell ref="AG96:AI96"/>
    <mergeCell ref="AL96:AN96"/>
    <mergeCell ref="AG42:AI42"/>
    <mergeCell ref="AL42:AN42"/>
    <mergeCell ref="AH93:AH95"/>
    <mergeCell ref="AM93:AM95"/>
    <mergeCell ref="AH75:AH77"/>
    <mergeCell ref="AM75:AM77"/>
    <mergeCell ref="AU74:AW74"/>
    <mergeCell ref="AU64:AW64"/>
    <mergeCell ref="BD64:BF64"/>
    <mergeCell ref="BD74:BF74"/>
    <mergeCell ref="AY70:AZ70"/>
    <mergeCell ref="O83:Q83"/>
    <mergeCell ref="X83:Z83"/>
    <mergeCell ref="AG83:AI83"/>
    <mergeCell ref="AL83:AN83"/>
    <mergeCell ref="AU83:AW83"/>
    <mergeCell ref="BD83:BF83"/>
    <mergeCell ref="H106:I106"/>
    <mergeCell ref="O106:Q106"/>
    <mergeCell ref="X106:Z106"/>
    <mergeCell ref="AG106:AI106"/>
    <mergeCell ref="AK106:AO106"/>
    <mergeCell ref="AT106:AX106"/>
    <mergeCell ref="BC106:BG106"/>
    <mergeCell ref="BJ106:BM106"/>
    <mergeCell ref="O105:Q105"/>
    <mergeCell ref="X105:Z105"/>
    <mergeCell ref="AG105:AI105"/>
    <mergeCell ref="AL105:AN105"/>
    <mergeCell ref="AU105:AW105"/>
    <mergeCell ref="BD105:BF105"/>
    <mergeCell ref="BW75:BX75"/>
    <mergeCell ref="BY75:BZ75"/>
    <mergeCell ref="BT109:BU109"/>
    <mergeCell ref="BT111:BU111"/>
    <mergeCell ref="BV111:BW111"/>
    <mergeCell ref="BT107:BU107"/>
    <mergeCell ref="AY38:AZ38"/>
    <mergeCell ref="BT105:BU105"/>
    <mergeCell ref="BK105:BM105"/>
    <mergeCell ref="BR90:BS90"/>
    <mergeCell ref="BR80:BS80"/>
  </mergeCells>
  <conditionalFormatting sqref="B3">
    <cfRule type="expression" dxfId="145" priority="77">
      <formula>$H$30&gt;=MAX($BE$42,$BE$60)</formula>
    </cfRule>
    <cfRule type="expression" dxfId="144" priority="78">
      <formula>$H$30&lt;MAX($BE$42,$BE$60)</formula>
    </cfRule>
  </conditionalFormatting>
  <conditionalFormatting sqref="BY75:BZ75">
    <cfRule type="cellIs" dxfId="143" priority="3" operator="equal">
      <formula>"VERIFICATA"</formula>
    </cfRule>
    <cfRule type="cellIs" dxfId="142" priority="4" operator="equal">
      <formula>"NON VERIFICATA"</formula>
    </cfRule>
  </conditionalFormatting>
  <conditionalFormatting sqref="BV111:BW111">
    <cfRule type="cellIs" dxfId="141" priority="1" operator="equal">
      <formula>"VERIFICATA"</formula>
    </cfRule>
    <cfRule type="cellIs" dxfId="140" priority="2" operator="equal">
      <formula>"NON VERIFICATA"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0">
        <f>Riepilogo!B8</f>
        <v>30</v>
      </c>
      <c r="I3" s="2" t="s">
        <v>3</v>
      </c>
      <c r="K3" s="13" t="s">
        <v>39</v>
      </c>
      <c r="L3" s="5">
        <f>1/(1+0.5*(I28+Q28+2/3*I28*Q28)/(1+(I28+Q28)/6))</f>
        <v>0.16788750971571234</v>
      </c>
      <c r="P3" s="18" t="s">
        <v>28</v>
      </c>
    </row>
    <row r="4" spans="2:16" x14ac:dyDescent="0.2">
      <c r="G4" s="1" t="s">
        <v>2</v>
      </c>
      <c r="H4" s="50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15.142671330857452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0">
        <f>Riepilogo!C23</f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(Riepilogo!BR15+Riepilogo!BR25)/2</f>
        <v>5.15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33029126.213592228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33029126.213592228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5.15</v>
      </c>
      <c r="H28" s="8" t="s">
        <v>17</v>
      </c>
      <c r="I28" s="9">
        <f>IF(B3&lt;3,C27/(I27+I31)*2,0)</f>
        <v>4.9563692480359158</v>
      </c>
      <c r="J28" s="8"/>
      <c r="K28" s="8"/>
      <c r="L28" s="9">
        <f>G28</f>
        <v>5.15</v>
      </c>
      <c r="M28" s="8"/>
      <c r="N28" s="8"/>
      <c r="O28" s="9">
        <f>L28</f>
        <v>5.15</v>
      </c>
      <c r="P28" s="8" t="s">
        <v>18</v>
      </c>
      <c r="Q28" s="9">
        <f>IF(B8&lt;3,C27/(Q27+Q31)*2,0)</f>
        <v>4.9563692480359158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5.15</v>
      </c>
      <c r="F32" s="8"/>
      <c r="G32" s="9">
        <f>E32</f>
        <v>5.15</v>
      </c>
      <c r="H32" s="16"/>
      <c r="I32" s="8"/>
      <c r="J32" s="8"/>
      <c r="K32" s="8"/>
      <c r="L32" s="8"/>
      <c r="M32" s="9">
        <f>G32</f>
        <v>5.15</v>
      </c>
      <c r="N32" s="8"/>
      <c r="O32" s="9">
        <f>M32</f>
        <v>5.15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69" priority="10" stopIfTrue="1">
      <formula>"$F$12=2"</formula>
    </cfRule>
  </conditionalFormatting>
  <conditionalFormatting sqref="K13">
    <cfRule type="expression" dxfId="68" priority="9" stopIfTrue="1">
      <formula>B18&lt;&gt;2</formula>
    </cfRule>
  </conditionalFormatting>
  <conditionalFormatting sqref="K14">
    <cfRule type="expression" dxfId="67" priority="8" stopIfTrue="1">
      <formula>B18&lt;&gt;2</formula>
    </cfRule>
  </conditionalFormatting>
  <conditionalFormatting sqref="K15 K20">
    <cfRule type="expression" dxfId="66" priority="7" stopIfTrue="1">
      <formula>$B$18&lt;&gt;2</formula>
    </cfRule>
  </conditionalFormatting>
  <conditionalFormatting sqref="K19:K20">
    <cfRule type="expression" dxfId="65" priority="4" stopIfTrue="1">
      <formula>$B$13=1</formula>
    </cfRule>
    <cfRule type="expression" dxfId="64" priority="5" stopIfTrue="1">
      <formula>$B$12=1</formula>
    </cfRule>
    <cfRule type="expression" dxfId="63" priority="6" stopIfTrue="1">
      <formula>$B$18&lt;&gt;2</formula>
    </cfRule>
  </conditionalFormatting>
  <conditionalFormatting sqref="J18 H19:H20 K19:K20">
    <cfRule type="expression" dxfId="62" priority="3" stopIfTrue="1">
      <formula>$B$13=1</formula>
    </cfRule>
  </conditionalFormatting>
  <conditionalFormatting sqref="G18 J18 G19:H21 I19:I20 J19:K21 L19:L20">
    <cfRule type="expression" dxfId="61" priority="2">
      <formula>$B$8&gt;2</formula>
    </cfRule>
  </conditionalFormatting>
  <conditionalFormatting sqref="G12 J12 G13:L15">
    <cfRule type="expression" dxfId="6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6" sqref="K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0">
        <f>Riepilogo!B8</f>
        <v>30</v>
      </c>
      <c r="I3" s="2" t="s">
        <v>3</v>
      </c>
      <c r="K3" s="13" t="s">
        <v>39</v>
      </c>
      <c r="L3" s="5">
        <f>1/(1+0.5*(I28+Q28+2/3*I28*Q28)/(1+(I28+Q28)/6))</f>
        <v>0.2878155744862515</v>
      </c>
      <c r="P3" s="18" t="s">
        <v>28</v>
      </c>
    </row>
    <row r="4" spans="2:16" x14ac:dyDescent="0.2">
      <c r="G4" s="1" t="s">
        <v>2</v>
      </c>
      <c r="H4" s="50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25.959624130033433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0">
        <f>Riepilogo!C23</f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Riepilogo!BR80</f>
        <v>4.95</v>
      </c>
      <c r="I15" s="1" t="s">
        <v>4</v>
      </c>
      <c r="J15" s="1" t="str">
        <f>IF($B$18=2,G15,"")</f>
        <v>Lt</v>
      </c>
      <c r="K15" s="27">
        <f>Riepilogo!BR90</f>
        <v>5.35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34363636.36363636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34363636.36363636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4.95</v>
      </c>
      <c r="H28" s="8" t="s">
        <v>17</v>
      </c>
      <c r="I28" s="9">
        <f>IF(B3&lt;3,C27/(I27+I31)*2,0)</f>
        <v>2.4744471413160736</v>
      </c>
      <c r="J28" s="8"/>
      <c r="K28" s="8"/>
      <c r="L28" s="9">
        <f>G28</f>
        <v>4.95</v>
      </c>
      <c r="M28" s="8"/>
      <c r="N28" s="8"/>
      <c r="O28" s="9">
        <f>L28</f>
        <v>4.95</v>
      </c>
      <c r="P28" s="8" t="s">
        <v>18</v>
      </c>
      <c r="Q28" s="9">
        <f>IF(B8&lt;3,C27/(Q27+Q31)*2,0)</f>
        <v>2.4744471413160736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31794392.523364488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31794392.523364488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5.35</v>
      </c>
      <c r="F32" s="8"/>
      <c r="G32" s="9">
        <f>E32</f>
        <v>5.35</v>
      </c>
      <c r="H32" s="16"/>
      <c r="I32" s="8"/>
      <c r="J32" s="8"/>
      <c r="K32" s="8"/>
      <c r="L32" s="8"/>
      <c r="M32" s="9">
        <f>G32</f>
        <v>5.35</v>
      </c>
      <c r="N32" s="8"/>
      <c r="O32" s="9">
        <f>M32</f>
        <v>5.35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6" sqref="K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0">
        <f>Riepilogo!B8</f>
        <v>30</v>
      </c>
      <c r="I3" s="2" t="s">
        <v>3</v>
      </c>
      <c r="K3" s="13" t="s">
        <v>39</v>
      </c>
      <c r="L3" s="5">
        <f>1/(1+0.5*(I28+Q28+2/3*I28*Q28)/(1+(I28+Q28)/6))</f>
        <v>0.2878155744862515</v>
      </c>
      <c r="P3" s="18" t="s">
        <v>28</v>
      </c>
    </row>
    <row r="4" spans="2:16" x14ac:dyDescent="0.2">
      <c r="G4" s="1" t="s">
        <v>2</v>
      </c>
      <c r="H4" s="50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25.959624130033433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0">
        <f>Riepilogo!C23</f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Riepilogo!BR80</f>
        <v>4.95</v>
      </c>
      <c r="I15" s="1" t="s">
        <v>4</v>
      </c>
      <c r="J15" s="1" t="str">
        <f>IF($B$18=2,G15,"")</f>
        <v>Lt</v>
      </c>
      <c r="K15" s="27">
        <f>Riepilogo!BR90</f>
        <v>5.35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34363636.36363636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34363636.36363636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4.95</v>
      </c>
      <c r="H28" s="8" t="s">
        <v>17</v>
      </c>
      <c r="I28" s="9">
        <f>IF(B3&lt;3,C27/(I27+I31)*2,0)</f>
        <v>2.4744471413160736</v>
      </c>
      <c r="J28" s="8"/>
      <c r="K28" s="8"/>
      <c r="L28" s="9">
        <f>G28</f>
        <v>4.95</v>
      </c>
      <c r="M28" s="8"/>
      <c r="N28" s="8"/>
      <c r="O28" s="9">
        <f>L28</f>
        <v>4.95</v>
      </c>
      <c r="P28" s="8" t="s">
        <v>18</v>
      </c>
      <c r="Q28" s="9">
        <f>IF(B8&lt;3,C27/(Q27+Q31)*2,0)</f>
        <v>2.4744471413160736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31794392.523364488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31794392.523364488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5.35</v>
      </c>
      <c r="F32" s="8"/>
      <c r="G32" s="9">
        <f>E32</f>
        <v>5.35</v>
      </c>
      <c r="H32" s="16"/>
      <c r="I32" s="8"/>
      <c r="J32" s="8"/>
      <c r="K32" s="8"/>
      <c r="L32" s="8"/>
      <c r="M32" s="9">
        <f>G32</f>
        <v>5.35</v>
      </c>
      <c r="N32" s="8"/>
      <c r="O32" s="9">
        <f>M32</f>
        <v>5.35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6" sqref="H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0">
        <f>Riepilogo!B9</f>
        <v>70</v>
      </c>
      <c r="I3" s="2" t="s">
        <v>3</v>
      </c>
      <c r="K3" s="13" t="s">
        <v>39</v>
      </c>
      <c r="L3" s="5">
        <f>1/(1+0.5*(I28+Q28+2/3*I28*Q28)/(1+(I28+Q28)/6))</f>
        <v>0.53333333333333333</v>
      </c>
      <c r="P3" s="18" t="s">
        <v>28</v>
      </c>
    </row>
    <row r="4" spans="2:16" x14ac:dyDescent="0.2">
      <c r="G4" s="1" t="s">
        <v>2</v>
      </c>
      <c r="H4" s="50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8.8354620586025572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0">
        <f>Riepilogo!C23</f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Riepilogo!BR80</f>
        <v>4.95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34363636.36363636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34363636.36363636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4.95</v>
      </c>
      <c r="H28" s="8" t="s">
        <v>17</v>
      </c>
      <c r="I28" s="9">
        <f>IF(B3&lt;3,C27/(I27+I31)*2,0)</f>
        <v>0.87500000000000011</v>
      </c>
      <c r="J28" s="8"/>
      <c r="K28" s="8"/>
      <c r="L28" s="9">
        <f>G28</f>
        <v>4.95</v>
      </c>
      <c r="M28" s="8"/>
      <c r="N28" s="8"/>
      <c r="O28" s="9">
        <f>L28</f>
        <v>4.95</v>
      </c>
      <c r="P28" s="8" t="s">
        <v>18</v>
      </c>
      <c r="Q28" s="9">
        <f>IF(B8&lt;3,C27/(Q27+Q31)*2,0)</f>
        <v>0.87500000000000011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4.95</v>
      </c>
      <c r="F32" s="8"/>
      <c r="G32" s="9">
        <f>E32</f>
        <v>4.95</v>
      </c>
      <c r="H32" s="16"/>
      <c r="I32" s="8"/>
      <c r="J32" s="8"/>
      <c r="K32" s="8"/>
      <c r="L32" s="8"/>
      <c r="M32" s="9">
        <f>G32</f>
        <v>4.95</v>
      </c>
      <c r="N32" s="8"/>
      <c r="O32" s="9">
        <f>M32</f>
        <v>4.95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0">
        <f>Riepilogo!B8</f>
        <v>30</v>
      </c>
      <c r="I3" s="2" t="s">
        <v>3</v>
      </c>
      <c r="K3" s="13" t="s">
        <v>39</v>
      </c>
      <c r="L3" s="5">
        <f>1/(1+0.5*(I28+Q28+2/3*I28*Q28)/(1+(I28+Q28)/6))</f>
        <v>0.16788750971571234</v>
      </c>
      <c r="P3" s="18" t="s">
        <v>28</v>
      </c>
    </row>
    <row r="4" spans="2:16" x14ac:dyDescent="0.2">
      <c r="G4" s="1" t="s">
        <v>2</v>
      </c>
      <c r="H4" s="50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15.142671330857452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0">
        <f>Riepilogo!C23</f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(Riepilogo!BR15+Riepilogo!BR25)/2</f>
        <v>5.15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33029126.213592228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33029126.213592228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5.15</v>
      </c>
      <c r="H28" s="8" t="s">
        <v>17</v>
      </c>
      <c r="I28" s="9">
        <f>IF(B3&lt;3,C27/(I27+I31)*2,0)</f>
        <v>4.9563692480359158</v>
      </c>
      <c r="J28" s="8"/>
      <c r="K28" s="8"/>
      <c r="L28" s="9">
        <f>G28</f>
        <v>5.15</v>
      </c>
      <c r="M28" s="8"/>
      <c r="N28" s="8"/>
      <c r="O28" s="9">
        <f>L28</f>
        <v>5.15</v>
      </c>
      <c r="P28" s="8" t="s">
        <v>18</v>
      </c>
      <c r="Q28" s="9">
        <f>IF(B8&lt;3,C27/(Q27+Q31)*2,0)</f>
        <v>4.9563692480359158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5.15</v>
      </c>
      <c r="F32" s="8"/>
      <c r="G32" s="9">
        <f>E32</f>
        <v>5.15</v>
      </c>
      <c r="H32" s="16"/>
      <c r="I32" s="8"/>
      <c r="J32" s="8"/>
      <c r="K32" s="8"/>
      <c r="L32" s="8"/>
      <c r="M32" s="9">
        <f>G32</f>
        <v>5.15</v>
      </c>
      <c r="N32" s="8"/>
      <c r="O32" s="9">
        <f>M32</f>
        <v>5.15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0">
        <f>Riepilogo!B9</f>
        <v>70</v>
      </c>
      <c r="I3" s="2" t="s">
        <v>3</v>
      </c>
      <c r="K3" s="13" t="s">
        <v>39</v>
      </c>
      <c r="L3" s="5">
        <f>1/(1+0.5*(I28+Q28+2/3*I28*Q28)/(1+(I28+Q28)/6))</f>
        <v>0.21603871413757345</v>
      </c>
      <c r="P3" s="18" t="s">
        <v>28</v>
      </c>
    </row>
    <row r="4" spans="2:16" x14ac:dyDescent="0.2">
      <c r="G4" s="1" t="s">
        <v>2</v>
      </c>
      <c r="H4" s="50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3.5790034911596513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50">
        <f>Riepilogo!B3</f>
        <v>100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0">
        <f>Riepilogo!B4</f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Riepilogo!BR15</f>
        <v>4.95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100</v>
      </c>
      <c r="H26" s="8" t="s">
        <v>9</v>
      </c>
      <c r="I26" s="8">
        <f>G26*G27^3/12</f>
        <v>130208.33333333333</v>
      </c>
      <c r="J26" s="16" t="s">
        <v>8</v>
      </c>
      <c r="K26" s="8"/>
      <c r="L26" s="8">
        <f>IF($B$13=1,H13,H19)</f>
        <v>100</v>
      </c>
      <c r="M26" s="8"/>
      <c r="N26" s="8" t="s">
        <v>41</v>
      </c>
      <c r="O26" s="8">
        <f>IF(B8=1,L26*2,L26)</f>
        <v>100</v>
      </c>
      <c r="P26" s="8" t="s">
        <v>10</v>
      </c>
      <c r="Q26" s="8">
        <f>O26*O27^3/12</f>
        <v>130208.33333333333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8285984.8484848486</v>
      </c>
      <c r="J27" s="16" t="s">
        <v>16</v>
      </c>
      <c r="K27" s="8"/>
      <c r="L27" s="8">
        <f>IF($B$13=1,H14,H20)</f>
        <v>25</v>
      </c>
      <c r="M27" s="8"/>
      <c r="N27" s="8"/>
      <c r="O27" s="8">
        <f>L27</f>
        <v>25</v>
      </c>
      <c r="P27" s="8" t="s">
        <v>15</v>
      </c>
      <c r="Q27" s="17">
        <f>$C$21*Q26/O28/100</f>
        <v>8285984.8484848486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4.95</v>
      </c>
      <c r="H28" s="8" t="s">
        <v>17</v>
      </c>
      <c r="I28" s="9">
        <f>IF(B3&lt;3,C27/(I27+I31)*2,0)</f>
        <v>3.6288</v>
      </c>
      <c r="J28" s="8"/>
      <c r="K28" s="8"/>
      <c r="L28" s="9">
        <f>G28</f>
        <v>4.95</v>
      </c>
      <c r="M28" s="8"/>
      <c r="N28" s="8"/>
      <c r="O28" s="9">
        <f>L28</f>
        <v>4.95</v>
      </c>
      <c r="P28" s="8" t="s">
        <v>18</v>
      </c>
      <c r="Q28" s="9">
        <f>IF(B8&lt;3,C27/(Q27+Q31)*2,0)</f>
        <v>3.6288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4.95</v>
      </c>
      <c r="F32" s="8"/>
      <c r="G32" s="9">
        <f>E32</f>
        <v>4.95</v>
      </c>
      <c r="H32" s="16"/>
      <c r="I32" s="8"/>
      <c r="J32" s="8"/>
      <c r="K32" s="8"/>
      <c r="L32" s="8"/>
      <c r="M32" s="9">
        <f>G32</f>
        <v>4.95</v>
      </c>
      <c r="N32" s="8"/>
      <c r="O32" s="9">
        <f>M32</f>
        <v>4.95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L32" sqref="L32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0">
        <f>Riepilogo!B8</f>
        <v>30</v>
      </c>
      <c r="I3" s="2" t="s">
        <v>3</v>
      </c>
      <c r="K3" s="13" t="s">
        <v>39</v>
      </c>
      <c r="L3" s="5">
        <f>1/(1+0.5*(I28+Q28+2/3*I28*Q28)/(1+(I28+Q28)/6))</f>
        <v>0.20429279926285263</v>
      </c>
      <c r="P3" s="18" t="s">
        <v>28</v>
      </c>
    </row>
    <row r="4" spans="2:16" x14ac:dyDescent="0.2">
      <c r="G4" s="1" t="s">
        <v>2</v>
      </c>
      <c r="H4" s="50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18.426258866645725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50">
        <f>Riepilogo!B3</f>
        <v>100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0">
        <f>Riepilogo!C23</f>
        <v>60</v>
      </c>
      <c r="I14" s="1" t="s">
        <v>3</v>
      </c>
      <c r="J14" s="1" t="str">
        <f>IF($B$18=2,G14,"")</f>
        <v>h</v>
      </c>
      <c r="K14" s="50">
        <f>Riepilogo!B4</f>
        <v>25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Riepilogo!BR15</f>
        <v>4.95</v>
      </c>
      <c r="I15" s="1" t="s">
        <v>4</v>
      </c>
      <c r="J15" s="1" t="str">
        <f>IF($B$18=2,G15,"")</f>
        <v>Lt</v>
      </c>
      <c r="K15" s="27">
        <f>Riepilogo!BR25</f>
        <v>5.35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34363636.36363636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34363636.36363636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4.95</v>
      </c>
      <c r="H28" s="8" t="s">
        <v>17</v>
      </c>
      <c r="I28" s="9">
        <f>IF(B3&lt;3,C27/(I27+I31)*2,0)</f>
        <v>3.8949351304024837</v>
      </c>
      <c r="J28" s="8"/>
      <c r="K28" s="8"/>
      <c r="L28" s="9">
        <f>G28</f>
        <v>4.95</v>
      </c>
      <c r="M28" s="8"/>
      <c r="N28" s="8"/>
      <c r="O28" s="9">
        <f>L28</f>
        <v>4.95</v>
      </c>
      <c r="P28" s="8" t="s">
        <v>18</v>
      </c>
      <c r="Q28" s="9">
        <f>IF(B8&lt;3,C27/(Q27+Q31)*2,0)</f>
        <v>3.8949351304024837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100</v>
      </c>
      <c r="F30" s="8" t="s">
        <v>42</v>
      </c>
      <c r="G30" s="8">
        <f>IF($B$3=1,E30*2,E30)</f>
        <v>100</v>
      </c>
      <c r="H30" s="8" t="s">
        <v>9</v>
      </c>
      <c r="I30" s="8">
        <f>G30*G31^3/12</f>
        <v>130208.33333333333</v>
      </c>
      <c r="J30" s="16" t="s">
        <v>8</v>
      </c>
      <c r="K30" s="8"/>
      <c r="L30" s="8">
        <f>IF($B$13=1,K13,K19)</f>
        <v>100</v>
      </c>
      <c r="M30" s="8">
        <f>IF($B$18=1,0,IF($B$18=2,L30,L26))</f>
        <v>100</v>
      </c>
      <c r="N30" s="8" t="s">
        <v>42</v>
      </c>
      <c r="O30" s="8">
        <f>IF(B8=1,M30*2,M30)</f>
        <v>100</v>
      </c>
      <c r="P30" s="8" t="s">
        <v>10</v>
      </c>
      <c r="Q30" s="8">
        <f>O30*O31^3/12</f>
        <v>130208.33333333333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25</v>
      </c>
      <c r="F31" s="8"/>
      <c r="G31" s="8">
        <f>E31</f>
        <v>25</v>
      </c>
      <c r="H31" s="8" t="s">
        <v>14</v>
      </c>
      <c r="I31" s="17">
        <f>$C$21*I30/G32/100</f>
        <v>7666471.9626168227</v>
      </c>
      <c r="J31" s="16" t="s">
        <v>16</v>
      </c>
      <c r="K31" s="8"/>
      <c r="L31" s="8">
        <f>IF($B$13=1,K14,K20)</f>
        <v>25</v>
      </c>
      <c r="M31" s="8">
        <f>IF($B$18=1,0,IF($B$18=2,L31,L27))</f>
        <v>25</v>
      </c>
      <c r="N31" s="8"/>
      <c r="O31" s="8">
        <f>M31</f>
        <v>25</v>
      </c>
      <c r="P31" s="8" t="s">
        <v>15</v>
      </c>
      <c r="Q31" s="17">
        <f>$C$21*Q30/O32/100</f>
        <v>7666471.9626168227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5.35</v>
      </c>
      <c r="F32" s="8"/>
      <c r="G32" s="9">
        <f>E32</f>
        <v>5.35</v>
      </c>
      <c r="H32" s="16"/>
      <c r="I32" s="8"/>
      <c r="J32" s="8"/>
      <c r="K32" s="8"/>
      <c r="L32" s="8"/>
      <c r="M32" s="9">
        <f>G32</f>
        <v>5.35</v>
      </c>
      <c r="N32" s="8"/>
      <c r="O32" s="9">
        <f>M32</f>
        <v>5.35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0">
        <f>Riepilogo!B9</f>
        <v>70</v>
      </c>
      <c r="I3" s="2" t="s">
        <v>3</v>
      </c>
      <c r="K3" s="13" t="s">
        <v>39</v>
      </c>
      <c r="L3" s="5">
        <f>1/(1+0.5*(I28+Q28+2/3*I28*Q28)/(1+(I28+Q28)/6))</f>
        <v>0.54620689655172416</v>
      </c>
      <c r="P3" s="18" t="s">
        <v>28</v>
      </c>
    </row>
    <row r="4" spans="2:16" x14ac:dyDescent="0.2">
      <c r="G4" s="1" t="s">
        <v>2</v>
      </c>
      <c r="H4" s="50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9.0487318324308958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0">
        <f>Riepilogo!C23</f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(Riepilogo!L5+Riepilogo!BH5)/2</f>
        <v>4.7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36191489.361702129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36191489.361702129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4.7</v>
      </c>
      <c r="H28" s="8" t="s">
        <v>17</v>
      </c>
      <c r="I28" s="9">
        <f>IF(B3&lt;3,C27/(I27+I31)*2,0)</f>
        <v>0.83080808080808077</v>
      </c>
      <c r="J28" s="8"/>
      <c r="K28" s="8"/>
      <c r="L28" s="9">
        <f>G28</f>
        <v>4.7</v>
      </c>
      <c r="M28" s="8"/>
      <c r="N28" s="8"/>
      <c r="O28" s="9">
        <f>L28</f>
        <v>4.7</v>
      </c>
      <c r="P28" s="8" t="s">
        <v>18</v>
      </c>
      <c r="Q28" s="9">
        <f>IF(B8&lt;3,C27/(Q27+Q31)*2,0)</f>
        <v>0.83080808080808077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4.7</v>
      </c>
      <c r="F32" s="8"/>
      <c r="G32" s="9">
        <f>E32</f>
        <v>4.7</v>
      </c>
      <c r="H32" s="16"/>
      <c r="I32" s="8"/>
      <c r="J32" s="8"/>
      <c r="K32" s="8"/>
      <c r="L32" s="8"/>
      <c r="M32" s="9">
        <f>G32</f>
        <v>4.7</v>
      </c>
      <c r="N32" s="8"/>
      <c r="O32" s="9">
        <f>M32</f>
        <v>4.7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9" priority="58" stopIfTrue="1">
      <formula>"$F$12=2"</formula>
    </cfRule>
  </conditionalFormatting>
  <conditionalFormatting sqref="K13">
    <cfRule type="expression" dxfId="138" priority="57" stopIfTrue="1">
      <formula>B18&lt;&gt;2</formula>
    </cfRule>
  </conditionalFormatting>
  <conditionalFormatting sqref="K14">
    <cfRule type="expression" dxfId="137" priority="54" stopIfTrue="1">
      <formula>B18&lt;&gt;2</formula>
    </cfRule>
  </conditionalFormatting>
  <conditionalFormatting sqref="K15 K20">
    <cfRule type="expression" dxfId="136" priority="53" stopIfTrue="1">
      <formula>$B$18&lt;&gt;2</formula>
    </cfRule>
  </conditionalFormatting>
  <conditionalFormatting sqref="K19:K20">
    <cfRule type="expression" dxfId="135" priority="49" stopIfTrue="1">
      <formula>$B$13=1</formula>
    </cfRule>
    <cfRule type="expression" dxfId="134" priority="50" stopIfTrue="1">
      <formula>$B$12=1</formula>
    </cfRule>
    <cfRule type="expression" dxfId="133" priority="52" stopIfTrue="1">
      <formula>$B$18&lt;&gt;2</formula>
    </cfRule>
  </conditionalFormatting>
  <conditionalFormatting sqref="J18 H19:H20 K19:K20">
    <cfRule type="expression" dxfId="132" priority="45" stopIfTrue="1">
      <formula>$B$13=1</formula>
    </cfRule>
  </conditionalFormatting>
  <conditionalFormatting sqref="G18 J18 G19:H21 I19:I20 J19:K21 L19:L20">
    <cfRule type="expression" dxfId="131" priority="42">
      <formula>$B$8&gt;2</formula>
    </cfRule>
  </conditionalFormatting>
  <conditionalFormatting sqref="G12 J12 G13:L15">
    <cfRule type="expression" dxfId="13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0">
        <f>Riepilogo!B8</f>
        <v>30</v>
      </c>
      <c r="I3" s="2" t="s">
        <v>3</v>
      </c>
      <c r="K3" s="13" t="s">
        <v>39</v>
      </c>
      <c r="L3" s="5">
        <f>1/(1+0.5*(I28+Q28+2/3*I28*Q28)/(1+(I28+Q28)/6))</f>
        <v>0.30887227819304514</v>
      </c>
      <c r="P3" s="18" t="s">
        <v>28</v>
      </c>
    </row>
    <row r="4" spans="2:16" x14ac:dyDescent="0.2">
      <c r="G4" s="1" t="s">
        <v>2</v>
      </c>
      <c r="H4" s="50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27.858840719064666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0">
        <f>Riepilogo!C23</f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(Riepilogo!T5+Riepilogo!AC5+Riepilogo!AQ5+Riepilogo!AY5)/4</f>
        <v>4.6500000000000004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36580645.161290318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4.6500000000000004</v>
      </c>
      <c r="H28" s="8" t="s">
        <v>17</v>
      </c>
      <c r="I28" s="9">
        <f>IF(B3&lt;3,C27/(I27+I31)*2,0)</f>
        <v>2.2375841750841756</v>
      </c>
      <c r="J28" s="8"/>
      <c r="K28" s="8"/>
      <c r="L28" s="9">
        <f>G28</f>
        <v>4.6500000000000004</v>
      </c>
      <c r="M28" s="8"/>
      <c r="N28" s="8"/>
      <c r="O28" s="9">
        <f>L28</f>
        <v>4.6500000000000004</v>
      </c>
      <c r="P28" s="8" t="s">
        <v>18</v>
      </c>
      <c r="Q28" s="9">
        <f>IF(B8&lt;3,C27/(Q27+Q31)*2,0)</f>
        <v>2.2375841750841756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36580645.161290318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36580645.161290318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4.6500000000000004</v>
      </c>
      <c r="F32" s="8"/>
      <c r="G32" s="9">
        <f>E32</f>
        <v>4.6500000000000004</v>
      </c>
      <c r="H32" s="16"/>
      <c r="I32" s="8"/>
      <c r="J32" s="8"/>
      <c r="K32" s="8"/>
      <c r="L32" s="8"/>
      <c r="M32" s="9">
        <f>G32</f>
        <v>4.6500000000000004</v>
      </c>
      <c r="N32" s="8"/>
      <c r="O32" s="9">
        <f>M32</f>
        <v>4.6500000000000004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29" priority="10" stopIfTrue="1">
      <formula>"$F$12=2"</formula>
    </cfRule>
  </conditionalFormatting>
  <conditionalFormatting sqref="K13">
    <cfRule type="expression" dxfId="128" priority="9" stopIfTrue="1">
      <formula>B18&lt;&gt;2</formula>
    </cfRule>
  </conditionalFormatting>
  <conditionalFormatting sqref="K14">
    <cfRule type="expression" dxfId="127" priority="8" stopIfTrue="1">
      <formula>B18&lt;&gt;2</formula>
    </cfRule>
  </conditionalFormatting>
  <conditionalFormatting sqref="K15 K20">
    <cfRule type="expression" dxfId="126" priority="7" stopIfTrue="1">
      <formula>$B$18&lt;&gt;2</formula>
    </cfRule>
  </conditionalFormatting>
  <conditionalFormatting sqref="K19:K20">
    <cfRule type="expression" dxfId="125" priority="4" stopIfTrue="1">
      <formula>$B$13=1</formula>
    </cfRule>
    <cfRule type="expression" dxfId="124" priority="5" stopIfTrue="1">
      <formula>$B$12=1</formula>
    </cfRule>
    <cfRule type="expression" dxfId="123" priority="6" stopIfTrue="1">
      <formula>$B$18&lt;&gt;2</formula>
    </cfRule>
  </conditionalFormatting>
  <conditionalFormatting sqref="J18 H19:H20 K19:K20">
    <cfRule type="expression" dxfId="122" priority="3" stopIfTrue="1">
      <formula>$B$13=1</formula>
    </cfRule>
  </conditionalFormatting>
  <conditionalFormatting sqref="G18 J18 G19:H21 I19:I20 J19:K21 L19:L20">
    <cfRule type="expression" dxfId="121" priority="2">
      <formula>$B$8&gt;2</formula>
    </cfRule>
  </conditionalFormatting>
  <conditionalFormatting sqref="G12 J12 G13:L15">
    <cfRule type="expression" dxfId="12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0">
        <f>Riepilogo!B9</f>
        <v>70</v>
      </c>
      <c r="I3" s="2" t="s">
        <v>3</v>
      </c>
      <c r="K3" s="13" t="s">
        <v>39</v>
      </c>
      <c r="L3" s="5">
        <f>1/(1+0.5*(I28+Q28+2/3*I28*Q28)/(1+(I28+Q28)/6))</f>
        <v>0.76079717198626984</v>
      </c>
      <c r="P3" s="18" t="s">
        <v>28</v>
      </c>
    </row>
    <row r="4" spans="2:16" x14ac:dyDescent="0.2">
      <c r="G4" s="1" t="s">
        <v>2</v>
      </c>
      <c r="H4" s="50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12.603739776331521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26">
        <f>Riepilogo!B23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0">
        <f>Riepilogo!C23</f>
        <v>60</v>
      </c>
      <c r="I14" s="1" t="s">
        <v>3</v>
      </c>
      <c r="J14" s="1" t="str">
        <f>IF($B$18=2,G14,"")</f>
        <v>h</v>
      </c>
      <c r="K14" s="50">
        <f>Riepilogo!C23</f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(Riepilogo!AC5+Riepilogo!AQ5)/2</f>
        <v>4.5999999999999996</v>
      </c>
      <c r="I15" s="1" t="s">
        <v>4</v>
      </c>
      <c r="J15" s="1" t="str">
        <f>IF($B$18=2,G15,"")</f>
        <v>Lt</v>
      </c>
      <c r="K15" s="27">
        <f>Riepilogo!AJ5</f>
        <v>2.9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36978260.869565219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36978260.869565219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4.5999999999999996</v>
      </c>
      <c r="H28" s="8" t="s">
        <v>17</v>
      </c>
      <c r="I28" s="9">
        <f>IF(B3&lt;3,C27/(I27+I31)*2,0)</f>
        <v>0.31441077441077436</v>
      </c>
      <c r="J28" s="8"/>
      <c r="K28" s="8"/>
      <c r="L28" s="9">
        <f>G28</f>
        <v>4.5999999999999996</v>
      </c>
      <c r="M28" s="8"/>
      <c r="N28" s="8"/>
      <c r="O28" s="9">
        <f>L28</f>
        <v>4.5999999999999996</v>
      </c>
      <c r="P28" s="8" t="s">
        <v>18</v>
      </c>
      <c r="Q28" s="9">
        <f>IF(B8&lt;3,C27/(Q27+Q31)*2,0)</f>
        <v>0.31441077441077436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58655172.413793109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58655172.413793109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2.9</v>
      </c>
      <c r="F32" s="8"/>
      <c r="G32" s="9">
        <f>E32</f>
        <v>2.9</v>
      </c>
      <c r="H32" s="16"/>
      <c r="I32" s="8"/>
      <c r="J32" s="8"/>
      <c r="K32" s="8"/>
      <c r="L32" s="8"/>
      <c r="M32" s="9">
        <f>G32</f>
        <v>2.9</v>
      </c>
      <c r="N32" s="8"/>
      <c r="O32" s="9">
        <f>M32</f>
        <v>2.9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19" priority="10" stopIfTrue="1">
      <formula>"$F$12=2"</formula>
    </cfRule>
  </conditionalFormatting>
  <conditionalFormatting sqref="K13">
    <cfRule type="expression" dxfId="118" priority="9" stopIfTrue="1">
      <formula>B18&lt;&gt;2</formula>
    </cfRule>
  </conditionalFormatting>
  <conditionalFormatting sqref="K14">
    <cfRule type="expression" dxfId="117" priority="8" stopIfTrue="1">
      <formula>B18&lt;&gt;2</formula>
    </cfRule>
  </conditionalFormatting>
  <conditionalFormatting sqref="K15 K20">
    <cfRule type="expression" dxfId="116" priority="7" stopIfTrue="1">
      <formula>$B$18&lt;&gt;2</formula>
    </cfRule>
  </conditionalFormatting>
  <conditionalFormatting sqref="K19:K20">
    <cfRule type="expression" dxfId="115" priority="4" stopIfTrue="1">
      <formula>$B$13=1</formula>
    </cfRule>
    <cfRule type="expression" dxfId="114" priority="5" stopIfTrue="1">
      <formula>$B$12=1</formula>
    </cfRule>
    <cfRule type="expression" dxfId="113" priority="6" stopIfTrue="1">
      <formula>$B$18&lt;&gt;2</formula>
    </cfRule>
  </conditionalFormatting>
  <conditionalFormatting sqref="J18 H19:H20 K19:K20">
    <cfRule type="expression" dxfId="112" priority="3" stopIfTrue="1">
      <formula>$B$13=1</formula>
    </cfRule>
  </conditionalFormatting>
  <conditionalFormatting sqref="G18 J18 G19:H21 I19:I20 J19:K21 L19:L20">
    <cfRule type="expression" dxfId="111" priority="2">
      <formula>$B$8&gt;2</formula>
    </cfRule>
  </conditionalFormatting>
  <conditionalFormatting sqref="G12 J12 G13:L15">
    <cfRule type="expression" dxfId="11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0">
        <f>Riepilogo!B9</f>
        <v>70</v>
      </c>
      <c r="I3" s="2" t="s">
        <v>3</v>
      </c>
      <c r="K3" s="13" t="s">
        <v>39</v>
      </c>
      <c r="L3" s="5">
        <f>1/(1+0.5*(I28+Q28+2/3*I28*Q28)/(1+(I28+Q28)/6))</f>
        <v>0.22494519517063111</v>
      </c>
      <c r="P3" s="18" t="s">
        <v>28</v>
      </c>
    </row>
    <row r="4" spans="2:16" x14ac:dyDescent="0.2">
      <c r="G4" s="1" t="s">
        <v>2</v>
      </c>
      <c r="H4" s="50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3.7265526322407343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50">
        <f>Riepilogo!B3</f>
        <v>100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0">
        <f>Riepilogo!B4</f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(Riepilogo!BH5+Riepilogo!L5)/2</f>
        <v>4.7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100</v>
      </c>
      <c r="H26" s="8" t="s">
        <v>9</v>
      </c>
      <c r="I26" s="8">
        <f>G26*G27^3/12</f>
        <v>130208.33333333333</v>
      </c>
      <c r="J26" s="16" t="s">
        <v>8</v>
      </c>
      <c r="K26" s="8"/>
      <c r="L26" s="8">
        <f>IF($B$13=1,H13,H19)</f>
        <v>100</v>
      </c>
      <c r="M26" s="8"/>
      <c r="N26" s="8" t="s">
        <v>41</v>
      </c>
      <c r="O26" s="8">
        <f>IF(B8=1,L26*2,L26)</f>
        <v>100</v>
      </c>
      <c r="P26" s="8" t="s">
        <v>10</v>
      </c>
      <c r="Q26" s="8">
        <f>O26*O27^3/12</f>
        <v>130208.33333333333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8726728.7234042548</v>
      </c>
      <c r="J27" s="16" t="s">
        <v>16</v>
      </c>
      <c r="K27" s="8"/>
      <c r="L27" s="8">
        <f>IF($B$13=1,H14,H20)</f>
        <v>25</v>
      </c>
      <c r="M27" s="8"/>
      <c r="N27" s="8"/>
      <c r="O27" s="8">
        <f>L27</f>
        <v>25</v>
      </c>
      <c r="P27" s="8" t="s">
        <v>15</v>
      </c>
      <c r="Q27" s="17">
        <f>$C$21*Q26/O28/100</f>
        <v>8726728.7234042548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4.7</v>
      </c>
      <c r="H28" s="8" t="s">
        <v>17</v>
      </c>
      <c r="I28" s="9">
        <f>IF(B3&lt;3,C27/(I27+I31)*2,0)</f>
        <v>3.445527272727273</v>
      </c>
      <c r="J28" s="8"/>
      <c r="K28" s="8"/>
      <c r="L28" s="9">
        <f>G28</f>
        <v>4.7</v>
      </c>
      <c r="M28" s="8"/>
      <c r="N28" s="8"/>
      <c r="O28" s="9">
        <f>L28</f>
        <v>4.7</v>
      </c>
      <c r="P28" s="8" t="s">
        <v>18</v>
      </c>
      <c r="Q28" s="9">
        <f>IF(B8&lt;3,C27/(Q27+Q31)*2,0)</f>
        <v>3.445527272727273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4.7</v>
      </c>
      <c r="F32" s="8"/>
      <c r="G32" s="9">
        <f>E32</f>
        <v>4.7</v>
      </c>
      <c r="H32" s="16"/>
      <c r="I32" s="8"/>
      <c r="J32" s="8"/>
      <c r="K32" s="8"/>
      <c r="L32" s="8"/>
      <c r="M32" s="9">
        <f>G32</f>
        <v>4.7</v>
      </c>
      <c r="N32" s="8"/>
      <c r="O32" s="9">
        <f>M32</f>
        <v>4.7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09" priority="10" stopIfTrue="1">
      <formula>"$F$12=2"</formula>
    </cfRule>
  </conditionalFormatting>
  <conditionalFormatting sqref="K13">
    <cfRule type="expression" dxfId="108" priority="9" stopIfTrue="1">
      <formula>B18&lt;&gt;2</formula>
    </cfRule>
  </conditionalFormatting>
  <conditionalFormatting sqref="K14">
    <cfRule type="expression" dxfId="107" priority="8" stopIfTrue="1">
      <formula>B18&lt;&gt;2</formula>
    </cfRule>
  </conditionalFormatting>
  <conditionalFormatting sqref="K15 K20">
    <cfRule type="expression" dxfId="106" priority="7" stopIfTrue="1">
      <formula>$B$18&lt;&gt;2</formula>
    </cfRule>
  </conditionalFormatting>
  <conditionalFormatting sqref="K19:K20">
    <cfRule type="expression" dxfId="105" priority="4" stopIfTrue="1">
      <formula>$B$13=1</formula>
    </cfRule>
    <cfRule type="expression" dxfId="104" priority="5" stopIfTrue="1">
      <formula>$B$12=1</formula>
    </cfRule>
    <cfRule type="expression" dxfId="103" priority="6" stopIfTrue="1">
      <formula>$B$18&lt;&gt;2</formula>
    </cfRule>
  </conditionalFormatting>
  <conditionalFormatting sqref="J18 H19:H20 K19:K20">
    <cfRule type="expression" dxfId="102" priority="3" stopIfTrue="1">
      <formula>$B$13=1</formula>
    </cfRule>
  </conditionalFormatting>
  <conditionalFormatting sqref="G18 J18 G19:H21 I19:I20 J19:K21 L19:L20">
    <cfRule type="expression" dxfId="101" priority="2">
      <formula>$B$8&gt;2</formula>
    </cfRule>
  </conditionalFormatting>
  <conditionalFormatting sqref="G12 J12 G13:L15">
    <cfRule type="expression" dxfId="10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6" sqref="K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0">
        <f>Riepilogo!B9</f>
        <v>70</v>
      </c>
      <c r="I3" s="2" t="s">
        <v>3</v>
      </c>
      <c r="K3" s="13" t="s">
        <v>39</v>
      </c>
      <c r="L3" s="5">
        <f>1/(1+0.5*(I28+Q28+2/3*I28*Q28)/(1+(I28+Q28)/6))</f>
        <v>0.59901819720694027</v>
      </c>
      <c r="P3" s="18" t="s">
        <v>28</v>
      </c>
    </row>
    <row r="4" spans="2:16" x14ac:dyDescent="0.2">
      <c r="G4" s="1" t="s">
        <v>2</v>
      </c>
      <c r="H4" s="50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9.9236297884395466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50">
        <f>Riepilogo!B3</f>
        <v>100</v>
      </c>
      <c r="I13" s="1" t="s">
        <v>3</v>
      </c>
      <c r="J13" s="1" t="str">
        <f>IF($B$18=2,G13,"")</f>
        <v>b</v>
      </c>
      <c r="K13" s="26">
        <f>Riepilogo!B23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0">
        <f>Riepilogo!B4</f>
        <v>25</v>
      </c>
      <c r="I14" s="1" t="s">
        <v>3</v>
      </c>
      <c r="J14" s="1" t="str">
        <f>IF($B$18=2,G14,"")</f>
        <v>h</v>
      </c>
      <c r="K14" s="50">
        <f>Riepilogo!C23</f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(Riepilogo!L5+Riepilogo!BH5)/2</f>
        <v>4.7</v>
      </c>
      <c r="I15" s="1" t="s">
        <v>4</v>
      </c>
      <c r="J15" s="1" t="str">
        <f>IF($B$18=2,G15,"")</f>
        <v>Lt</v>
      </c>
      <c r="K15" s="27">
        <f>(Riepilogo!T5+Riepilogo!AY5)/2</f>
        <v>4.7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100</v>
      </c>
      <c r="H26" s="8" t="s">
        <v>9</v>
      </c>
      <c r="I26" s="8">
        <f>G26*G27^3/12</f>
        <v>130208.33333333333</v>
      </c>
      <c r="J26" s="16" t="s">
        <v>8</v>
      </c>
      <c r="K26" s="8"/>
      <c r="L26" s="8">
        <f>IF($B$13=1,H13,H19)</f>
        <v>100</v>
      </c>
      <c r="M26" s="8"/>
      <c r="N26" s="8" t="s">
        <v>41</v>
      </c>
      <c r="O26" s="8">
        <f>IF(B8=1,L26*2,L26)</f>
        <v>100</v>
      </c>
      <c r="P26" s="8" t="s">
        <v>10</v>
      </c>
      <c r="Q26" s="8">
        <f>O26*O27^3/12</f>
        <v>130208.33333333333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8726728.7234042548</v>
      </c>
      <c r="J27" s="16" t="s">
        <v>16</v>
      </c>
      <c r="K27" s="8"/>
      <c r="L27" s="8">
        <f>IF($B$13=1,H14,H20)</f>
        <v>25</v>
      </c>
      <c r="M27" s="8"/>
      <c r="N27" s="8"/>
      <c r="O27" s="8">
        <f>L27</f>
        <v>25</v>
      </c>
      <c r="P27" s="8" t="s">
        <v>15</v>
      </c>
      <c r="Q27" s="17">
        <f>$C$21*Q26/O28/100</f>
        <v>8726728.7234042548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4.7</v>
      </c>
      <c r="H28" s="8" t="s">
        <v>17</v>
      </c>
      <c r="I28" s="9">
        <f>IF(B3&lt;3,C27/(I27+I31)*2,0)</f>
        <v>0.66939836663181396</v>
      </c>
      <c r="J28" s="8"/>
      <c r="K28" s="8"/>
      <c r="L28" s="9">
        <f>G28</f>
        <v>4.7</v>
      </c>
      <c r="M28" s="8"/>
      <c r="N28" s="8"/>
      <c r="O28" s="9">
        <f>L28</f>
        <v>4.7</v>
      </c>
      <c r="P28" s="8" t="s">
        <v>18</v>
      </c>
      <c r="Q28" s="9">
        <f>IF(B8&lt;3,C27/(Q27+Q31)*2,0)</f>
        <v>0.66939836663181396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36191489.361702129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36191489.361702129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4.7</v>
      </c>
      <c r="F32" s="8"/>
      <c r="G32" s="9">
        <f>E32</f>
        <v>4.7</v>
      </c>
      <c r="H32" s="16"/>
      <c r="I32" s="8"/>
      <c r="J32" s="8"/>
      <c r="K32" s="8"/>
      <c r="L32" s="8"/>
      <c r="M32" s="9">
        <f>G32</f>
        <v>4.7</v>
      </c>
      <c r="N32" s="8"/>
      <c r="O32" s="9">
        <f>M32</f>
        <v>4.7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9" priority="10" stopIfTrue="1">
      <formula>"$F$12=2"</formula>
    </cfRule>
  </conditionalFormatting>
  <conditionalFormatting sqref="K13">
    <cfRule type="expression" dxfId="98" priority="9" stopIfTrue="1">
      <formula>B18&lt;&gt;2</formula>
    </cfRule>
  </conditionalFormatting>
  <conditionalFormatting sqref="K14">
    <cfRule type="expression" dxfId="97" priority="8" stopIfTrue="1">
      <formula>B18&lt;&gt;2</formula>
    </cfRule>
  </conditionalFormatting>
  <conditionalFormatting sqref="K15 K20">
    <cfRule type="expression" dxfId="96" priority="7" stopIfTrue="1">
      <formula>$B$18&lt;&gt;2</formula>
    </cfRule>
  </conditionalFormatting>
  <conditionalFormatting sqref="K19:K20">
    <cfRule type="expression" dxfId="95" priority="4" stopIfTrue="1">
      <formula>$B$13=1</formula>
    </cfRule>
    <cfRule type="expression" dxfId="94" priority="5" stopIfTrue="1">
      <formula>$B$12=1</formula>
    </cfRule>
    <cfRule type="expression" dxfId="93" priority="6" stopIfTrue="1">
      <formula>$B$18&lt;&gt;2</formula>
    </cfRule>
  </conditionalFormatting>
  <conditionalFormatting sqref="J18 H19:H20 K19:K20">
    <cfRule type="expression" dxfId="92" priority="3" stopIfTrue="1">
      <formula>$B$13=1</formula>
    </cfRule>
  </conditionalFormatting>
  <conditionalFormatting sqref="G18 J18 G19:H21 I19:I20 J19:K21 L19:L20">
    <cfRule type="expression" dxfId="91" priority="2">
      <formula>$B$8&gt;2</formula>
    </cfRule>
  </conditionalFormatting>
  <conditionalFormatting sqref="G12 J12 G13:L15">
    <cfRule type="expression" dxfId="9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6" sqref="K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0">
        <f>Riepilogo!B9</f>
        <v>70</v>
      </c>
      <c r="I3" s="2" t="s">
        <v>3</v>
      </c>
      <c r="K3" s="13" t="s">
        <v>39</v>
      </c>
      <c r="L3" s="5">
        <f>1/(1+0.5*(I28+Q28+2/3*I28*Q28)/(1+(I28+Q28)/6))</f>
        <v>0.75894840780054296</v>
      </c>
      <c r="P3" s="18" t="s">
        <v>28</v>
      </c>
    </row>
    <row r="4" spans="2:16" x14ac:dyDescent="0.2">
      <c r="G4" s="1" t="s">
        <v>2</v>
      </c>
      <c r="H4" s="50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12.573112240422221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26">
        <f>Riepilogo!B20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0">
        <f>Riepilogo!C23</f>
        <v>60</v>
      </c>
      <c r="I14" s="1" t="s">
        <v>3</v>
      </c>
      <c r="J14" s="1" t="str">
        <f>IF($B$18=2,G14,"")</f>
        <v>h</v>
      </c>
      <c r="K14" s="50">
        <f>Riepilogo!C20</f>
        <v>70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(Riepilogo!T5+Riepilogo!AQ5)/2</f>
        <v>4.6500000000000004</v>
      </c>
      <c r="I15" s="1" t="s">
        <v>4</v>
      </c>
      <c r="J15" s="1" t="str">
        <f>IF($B$18=2,G15,"")</f>
        <v>Lt</v>
      </c>
      <c r="K15" s="27">
        <f>(Riepilogo!AC5+Riepilogo!AY5)/2</f>
        <v>4.6500000000000004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36580645.161290318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4.6500000000000004</v>
      </c>
      <c r="H28" s="8" t="s">
        <v>17</v>
      </c>
      <c r="I28" s="9">
        <f>IF(B3&lt;3,C27/(I27+I31)*2,0)</f>
        <v>0.31761261993820139</v>
      </c>
      <c r="J28" s="8"/>
      <c r="K28" s="8"/>
      <c r="L28" s="9">
        <f>G28</f>
        <v>4.6500000000000004</v>
      </c>
      <c r="M28" s="8"/>
      <c r="N28" s="8"/>
      <c r="O28" s="9">
        <f>L28</f>
        <v>4.6500000000000004</v>
      </c>
      <c r="P28" s="8" t="s">
        <v>18</v>
      </c>
      <c r="Q28" s="9">
        <f>IF(B8&lt;3,C27/(Q27+Q31)*2,0)</f>
        <v>0.31761261993820139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857500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70</v>
      </c>
      <c r="F31" s="8"/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K31" s="8"/>
      <c r="L31" s="8">
        <f>IF($B$13=1,K14,K20)</f>
        <v>70</v>
      </c>
      <c r="M31" s="8">
        <f>IF($B$18=1,0,IF($B$18=2,L31,L27))</f>
        <v>70</v>
      </c>
      <c r="N31" s="8"/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4.6500000000000004</v>
      </c>
      <c r="F32" s="8"/>
      <c r="G32" s="9">
        <f>E32</f>
        <v>4.6500000000000004</v>
      </c>
      <c r="H32" s="16"/>
      <c r="I32" s="8"/>
      <c r="J32" s="8"/>
      <c r="K32" s="8"/>
      <c r="L32" s="8"/>
      <c r="M32" s="9">
        <f>G32</f>
        <v>4.6500000000000004</v>
      </c>
      <c r="N32" s="8"/>
      <c r="O32" s="9">
        <f>M32</f>
        <v>4.6500000000000004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89" priority="10" stopIfTrue="1">
      <formula>"$F$12=2"</formula>
    </cfRule>
  </conditionalFormatting>
  <conditionalFormatting sqref="K13">
    <cfRule type="expression" dxfId="88" priority="9" stopIfTrue="1">
      <formula>B18&lt;&gt;2</formula>
    </cfRule>
  </conditionalFormatting>
  <conditionalFormatting sqref="K14">
    <cfRule type="expression" dxfId="87" priority="8" stopIfTrue="1">
      <formula>B18&lt;&gt;2</formula>
    </cfRule>
  </conditionalFormatting>
  <conditionalFormatting sqref="K15 K20">
    <cfRule type="expression" dxfId="86" priority="7" stopIfTrue="1">
      <formula>$B$18&lt;&gt;2</formula>
    </cfRule>
  </conditionalFormatting>
  <conditionalFormatting sqref="K19:K20">
    <cfRule type="expression" dxfId="85" priority="4" stopIfTrue="1">
      <formula>$B$13=1</formula>
    </cfRule>
    <cfRule type="expression" dxfId="84" priority="5" stopIfTrue="1">
      <formula>$B$12=1</formula>
    </cfRule>
    <cfRule type="expression" dxfId="83" priority="6" stopIfTrue="1">
      <formula>$B$18&lt;&gt;2</formula>
    </cfRule>
  </conditionalFormatting>
  <conditionalFormatting sqref="J18 H19:H20 K19:K20">
    <cfRule type="expression" dxfId="82" priority="3" stopIfTrue="1">
      <formula>$B$13=1</formula>
    </cfRule>
  </conditionalFormatting>
  <conditionalFormatting sqref="G18 J18 G19:H21 I19:I20 J19:K21 L19:L20">
    <cfRule type="expression" dxfId="81" priority="2">
      <formula>$B$8&gt;2</formula>
    </cfRule>
  </conditionalFormatting>
  <conditionalFormatting sqref="G12 J12 G13:L15">
    <cfRule type="expression" dxfId="8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E9" sqref="E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0">
        <f>Riepilogo!B9</f>
        <v>70</v>
      </c>
      <c r="I3" s="2" t="s">
        <v>3</v>
      </c>
      <c r="K3" s="13" t="s">
        <v>39</v>
      </c>
      <c r="L3" s="5">
        <f>1/(1+0.5*(I28+Q28+2/3*I28*Q28)/(1+(I28+Q28)/6))</f>
        <v>0.62965549835466339</v>
      </c>
      <c r="P3" s="18" t="s">
        <v>28</v>
      </c>
    </row>
    <row r="4" spans="2:16" x14ac:dyDescent="0.2">
      <c r="G4" s="1" t="s">
        <v>2</v>
      </c>
      <c r="H4" s="50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10.431182373193337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0.49999999999999989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50">
        <f>Riepilogo!B3</f>
        <v>100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0">
        <f>Riepilogo!C23</f>
        <v>60</v>
      </c>
      <c r="I14" s="1" t="s">
        <v>3</v>
      </c>
      <c r="J14" s="1" t="str">
        <f>IF($B$18=2,G14,"")</f>
        <v>h</v>
      </c>
      <c r="K14" s="50">
        <f>Riepilogo!B4</f>
        <v>25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(Riepilogo!AC5+Riepilogo!AQ5)/2</f>
        <v>4.5999999999999996</v>
      </c>
      <c r="I15" s="1" t="s">
        <v>4</v>
      </c>
      <c r="J15" s="1" t="str">
        <f>IF($B$18=2,G15,"")</f>
        <v>Lt</v>
      </c>
      <c r="K15" s="27">
        <f>Riepilogo!AJ5</f>
        <v>2.9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36978260.869565219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36978260.869565219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4.5999999999999996</v>
      </c>
      <c r="H28" s="8" t="s">
        <v>17</v>
      </c>
      <c r="I28" s="9">
        <f>IF(B3&lt;3,C27/(I27+I31)*2,0)</f>
        <v>0.58817004316340338</v>
      </c>
      <c r="J28" s="8"/>
      <c r="K28" s="8"/>
      <c r="L28" s="9">
        <f>G28</f>
        <v>4.5999999999999996</v>
      </c>
      <c r="M28" s="8"/>
      <c r="N28" s="8"/>
      <c r="O28" s="9">
        <f>L28</f>
        <v>4.5999999999999996</v>
      </c>
      <c r="P28" s="8" t="s">
        <v>18</v>
      </c>
      <c r="Q28" s="9">
        <f>IF(B8&lt;3,C27/(Q27+Q31)*2,0)</f>
        <v>0.58817004316340338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100</v>
      </c>
      <c r="F30" s="8" t="s">
        <v>42</v>
      </c>
      <c r="G30" s="8">
        <f>IF($B$3=1,E30*2,E30)</f>
        <v>100</v>
      </c>
      <c r="H30" s="8" t="s">
        <v>9</v>
      </c>
      <c r="I30" s="8">
        <f>G30*G31^3/12</f>
        <v>130208.33333333333</v>
      </c>
      <c r="J30" s="16" t="s">
        <v>8</v>
      </c>
      <c r="K30" s="8"/>
      <c r="L30" s="8">
        <f>IF($B$13=1,K13,K19)</f>
        <v>100</v>
      </c>
      <c r="M30" s="8">
        <f>IF($B$18=1,0,IF($B$18=2,L30,L26))</f>
        <v>100</v>
      </c>
      <c r="N30" s="8" t="s">
        <v>42</v>
      </c>
      <c r="O30" s="8">
        <f>IF(B8=1,M30*2,M30)</f>
        <v>100</v>
      </c>
      <c r="P30" s="8" t="s">
        <v>10</v>
      </c>
      <c r="Q30" s="8">
        <f>O30*O31^3/12</f>
        <v>130208.33333333333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25</v>
      </c>
      <c r="F31" s="8"/>
      <c r="G31" s="8">
        <f>E31</f>
        <v>25</v>
      </c>
      <c r="H31" s="8" t="s">
        <v>14</v>
      </c>
      <c r="I31" s="17">
        <f>$C$21*I30/G32/100</f>
        <v>14143318.965517242</v>
      </c>
      <c r="J31" s="16" t="s">
        <v>16</v>
      </c>
      <c r="K31" s="8"/>
      <c r="L31" s="8">
        <f>IF($B$13=1,K14,K20)</f>
        <v>25</v>
      </c>
      <c r="M31" s="8">
        <f>IF($B$18=1,0,IF($B$18=2,L31,L27))</f>
        <v>25</v>
      </c>
      <c r="N31" s="8"/>
      <c r="O31" s="8">
        <f>M31</f>
        <v>25</v>
      </c>
      <c r="P31" s="8" t="s">
        <v>15</v>
      </c>
      <c r="Q31" s="17">
        <f>$C$21*Q30/O32/100</f>
        <v>14143318.965517242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2.9</v>
      </c>
      <c r="F32" s="8"/>
      <c r="G32" s="9">
        <f>E32</f>
        <v>2.9</v>
      </c>
      <c r="H32" s="16"/>
      <c r="I32" s="8"/>
      <c r="J32" s="8"/>
      <c r="K32" s="8"/>
      <c r="L32" s="8"/>
      <c r="M32" s="9">
        <f>G32</f>
        <v>2.9</v>
      </c>
      <c r="N32" s="8"/>
      <c r="O32" s="9">
        <f>M32</f>
        <v>2.9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79" priority="10" stopIfTrue="1">
      <formula>"$F$12=2"</formula>
    </cfRule>
  </conditionalFormatting>
  <conditionalFormatting sqref="K13">
    <cfRule type="expression" dxfId="78" priority="9" stopIfTrue="1">
      <formula>B18&lt;&gt;2</formula>
    </cfRule>
  </conditionalFormatting>
  <conditionalFormatting sqref="K14">
    <cfRule type="expression" dxfId="77" priority="8" stopIfTrue="1">
      <formula>B18&lt;&gt;2</formula>
    </cfRule>
  </conditionalFormatting>
  <conditionalFormatting sqref="K15 K20">
    <cfRule type="expression" dxfId="76" priority="7" stopIfTrue="1">
      <formula>$B$18&lt;&gt;2</formula>
    </cfRule>
  </conditionalFormatting>
  <conditionalFormatting sqref="K19:K20">
    <cfRule type="expression" dxfId="75" priority="4" stopIfTrue="1">
      <formula>$B$13=1</formula>
    </cfRule>
    <cfRule type="expression" dxfId="74" priority="5" stopIfTrue="1">
      <formula>$B$12=1</formula>
    </cfRule>
    <cfRule type="expression" dxfId="73" priority="6" stopIfTrue="1">
      <formula>$B$18&lt;&gt;2</formula>
    </cfRule>
  </conditionalFormatting>
  <conditionalFormatting sqref="J18 H19:H20 K19:K20">
    <cfRule type="expression" dxfId="72" priority="3" stopIfTrue="1">
      <formula>$B$13=1</formula>
    </cfRule>
  </conditionalFormatting>
  <conditionalFormatting sqref="G18 J18 G19:H21 I19:I20 J19:K21 L19:L20">
    <cfRule type="expression" dxfId="71" priority="2">
      <formula>$B$8&gt;2</formula>
    </cfRule>
  </conditionalFormatting>
  <conditionalFormatting sqref="G12 J12 G13:L15">
    <cfRule type="expression" dxfId="7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Riepilogo</vt:lpstr>
      <vt:lpstr>P1-8-17-24X</vt:lpstr>
      <vt:lpstr>P2-3-6-7e18-19-22-23X</vt:lpstr>
      <vt:lpstr>P4-5-20-21X</vt:lpstr>
      <vt:lpstr>P9-16X</vt:lpstr>
      <vt:lpstr>P10-15X</vt:lpstr>
      <vt:lpstr>P11-14X</vt:lpstr>
      <vt:lpstr>P12-13X</vt:lpstr>
      <vt:lpstr>---</vt:lpstr>
      <vt:lpstr>P1-17-8-24Y</vt:lpstr>
      <vt:lpstr>P9-16Y</vt:lpstr>
      <vt:lpstr>P12-13Y</vt:lpstr>
      <vt:lpstr>P2-3-6-7Y</vt:lpstr>
      <vt:lpstr>P4-5-20-21Y</vt:lpstr>
      <vt:lpstr>P18-19-22-23Y</vt:lpstr>
      <vt:lpstr>P10-11-14-15Y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Concetta D'Antoni</cp:lastModifiedBy>
  <dcterms:created xsi:type="dcterms:W3CDTF">2013-01-02T09:55:43Z</dcterms:created>
  <dcterms:modified xsi:type="dcterms:W3CDTF">2017-02-07T19:18:23Z</dcterms:modified>
</cp:coreProperties>
</file>